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defaultThemeVersion="166925"/>
  <mc:AlternateContent xmlns:mc="http://schemas.openxmlformats.org/markup-compatibility/2006">
    <mc:Choice Requires="x15">
      <x15ac:absPath xmlns:x15ac="http://schemas.microsoft.com/office/spreadsheetml/2010/11/ac" url="D:\Reporte seguimiento PESEM 2022\"/>
    </mc:Choice>
  </mc:AlternateContent>
  <xr:revisionPtr revIDLastSave="0" documentId="8_{400B0EC2-0978-430A-9F4B-01F697141E9E}" xr6:coauthVersionLast="36" xr6:coauthVersionMax="36" xr10:uidLastSave="{00000000-0000-0000-0000-000000000000}"/>
  <bookViews>
    <workbookView xWindow="0" yWindow="0" windowWidth="28800" windowHeight="12990" activeTab="1" xr2:uid="{00000000-000D-0000-FFFF-FFFF00000000}"/>
  </bookViews>
  <sheets>
    <sheet name="Instrucciones" sheetId="7" r:id="rId1"/>
    <sheet name="1. " sheetId="5" r:id="rId2"/>
    <sheet name="lista" sheetId="6" state="hidden" r:id="rId3"/>
  </sheets>
  <externalReferences>
    <externalReference r:id="rId4"/>
  </externalReferences>
  <definedNames>
    <definedName name="_xlnm._FilterDatabase" localSheetId="1" hidden="1">'1. '!$B$10:$AI$49</definedName>
    <definedName name="_xlnm.Print_Area" localSheetId="1">'1. '!$A$2:$AC$64</definedName>
    <definedName name="Ascendente">lista!$C$5:$C$6</definedName>
    <definedName name="Descendente">lista!$D$5:$D$6</definedName>
    <definedName name="No_definido">lista!$E$5:$E$6</definedName>
    <definedName name="sentido" localSheetId="0">[1]Listas!$CD$3:$CD$5</definedName>
    <definedName name="sentido">#REF!</definedName>
    <definedName name="_xlnm.Print_Titles" localSheetId="1">'1. '!$8:$10</definedName>
  </definedNames>
  <calcPr calcId="191029"/>
</workbook>
</file>

<file path=xl/calcChain.xml><?xml version="1.0" encoding="utf-8"?>
<calcChain xmlns="http://schemas.openxmlformats.org/spreadsheetml/2006/main">
  <c r="Z12" i="5" l="1"/>
  <c r="I57" i="5" l="1"/>
  <c r="I56" i="5"/>
  <c r="I55" i="5"/>
  <c r="I54" i="5"/>
  <c r="Z48" i="5"/>
  <c r="AC48" i="5" s="1"/>
  <c r="Z47" i="5" s="1"/>
  <c r="Z46" i="5"/>
  <c r="AC46" i="5" s="1"/>
  <c r="Z45" i="5"/>
  <c r="AC45" i="5" s="1"/>
  <c r="Z44" i="5" s="1"/>
  <c r="Z43" i="5"/>
  <c r="AC43" i="5" s="1"/>
  <c r="Z42" i="5" s="1"/>
  <c r="Z35" i="5"/>
  <c r="AC35" i="5" s="1"/>
  <c r="Z36" i="5"/>
  <c r="AC36" i="5" s="1"/>
  <c r="Z32" i="5"/>
  <c r="AC32" i="5" s="1"/>
  <c r="Z27" i="5"/>
  <c r="AC27" i="5" s="1"/>
  <c r="Z26" i="5"/>
  <c r="AC26" i="5" s="1"/>
  <c r="Z41" i="5" l="1"/>
  <c r="AC41" i="5" s="1"/>
  <c r="Z40" i="5" s="1"/>
  <c r="Z39" i="5"/>
  <c r="AC39" i="5" s="1"/>
  <c r="Z38" i="5" s="1"/>
  <c r="Z37" i="5"/>
  <c r="AC37" i="5" s="1"/>
  <c r="Z34" i="5" s="1"/>
  <c r="Z33" i="5"/>
  <c r="AC33" i="5" s="1"/>
  <c r="Z31" i="5" s="1"/>
  <c r="Z30" i="5"/>
  <c r="AC30" i="5" s="1"/>
  <c r="Z29" i="5" s="1"/>
  <c r="Z28" i="5"/>
  <c r="AC28" i="5" s="1"/>
  <c r="Z25" i="5" s="1"/>
  <c r="Z24" i="5"/>
  <c r="AC24" i="5" s="1"/>
  <c r="Z23" i="5" s="1"/>
  <c r="Z22" i="5"/>
  <c r="AC22" i="5" s="1"/>
  <c r="Z21" i="5" s="1"/>
  <c r="Z20" i="5"/>
  <c r="Z18" i="5"/>
  <c r="AC18" i="5" s="1"/>
  <c r="Z16" i="5"/>
  <c r="AC16" i="5" s="1"/>
  <c r="Z14" i="5"/>
  <c r="H57" i="5" l="1"/>
  <c r="G57" i="5"/>
  <c r="F57" i="5"/>
  <c r="E57" i="5"/>
  <c r="D57" i="5"/>
  <c r="F55" i="5"/>
  <c r="H55" i="5"/>
  <c r="E55" i="5"/>
  <c r="D55" i="5"/>
  <c r="G55" i="5"/>
  <c r="AC20" i="5"/>
  <c r="Z19" i="5" s="1"/>
  <c r="AC12" i="5"/>
  <c r="Z11" i="5" s="1"/>
  <c r="AC14" i="5"/>
  <c r="Z13" i="5" s="1"/>
  <c r="Z15" i="5"/>
  <c r="Z17" i="5"/>
  <c r="G56" i="5" l="1"/>
  <c r="H56" i="5"/>
  <c r="F56" i="5"/>
  <c r="E56" i="5"/>
  <c r="D56" i="5"/>
  <c r="D54" i="5"/>
  <c r="E54" i="5"/>
  <c r="H54" i="5"/>
  <c r="G54" i="5"/>
  <c r="F54" i="5"/>
</calcChain>
</file>

<file path=xl/sharedStrings.xml><?xml version="1.0" encoding="utf-8"?>
<sst xmlns="http://schemas.openxmlformats.org/spreadsheetml/2006/main" count="240" uniqueCount="141">
  <si>
    <t>OES.01</t>
  </si>
  <si>
    <t>UE</t>
  </si>
  <si>
    <t>Año</t>
  </si>
  <si>
    <t>Valor</t>
  </si>
  <si>
    <t>IND.01.OES.01</t>
  </si>
  <si>
    <t>ND</t>
  </si>
  <si>
    <t>AES.01.01</t>
  </si>
  <si>
    <t>AES.01.02</t>
  </si>
  <si>
    <t>Porcentaje</t>
  </si>
  <si>
    <t>AES.01.03</t>
  </si>
  <si>
    <t>OES.02</t>
  </si>
  <si>
    <t>IND.01.OES.02</t>
  </si>
  <si>
    <t>AES.02.01</t>
  </si>
  <si>
    <t>AES.02.02</t>
  </si>
  <si>
    <t>AES.02.03</t>
  </si>
  <si>
    <t>OES.03</t>
  </si>
  <si>
    <t>IND.01.OES.03</t>
  </si>
  <si>
    <t>AES.03.01</t>
  </si>
  <si>
    <t>Número</t>
  </si>
  <si>
    <t>AES.03.02</t>
  </si>
  <si>
    <t>AES.03.03</t>
  </si>
  <si>
    <t>AES.03.04</t>
  </si>
  <si>
    <t>Llenar</t>
  </si>
  <si>
    <t>Total</t>
  </si>
  <si>
    <t>Código</t>
  </si>
  <si>
    <t>Objetivo Estratégico/
Acción Estratégica/
Indicador</t>
  </si>
  <si>
    <t>Responsable del elemento / indicador</t>
  </si>
  <si>
    <t>Parámetro de medición</t>
  </si>
  <si>
    <t>Sentido esperado</t>
  </si>
  <si>
    <t>Tipo de agregación</t>
  </si>
  <si>
    <t>Línea base</t>
  </si>
  <si>
    <t>Valores obtenidos</t>
  </si>
  <si>
    <t>Avance Tipo 1 (%)</t>
  </si>
  <si>
    <t>Unidad orgánica responsbale</t>
  </si>
  <si>
    <t>Sentido</t>
  </si>
  <si>
    <t>Ascendente</t>
  </si>
  <si>
    <t>Descendente</t>
  </si>
  <si>
    <t>No definido</t>
  </si>
  <si>
    <t>Acumulado</t>
  </si>
  <si>
    <t>Máximo permisible</t>
  </si>
  <si>
    <t>No acumulado</t>
  </si>
  <si>
    <t>Mínimo permisible</t>
  </si>
  <si>
    <t>No_definido</t>
  </si>
  <si>
    <t>INDA.01.AES.01.01</t>
  </si>
  <si>
    <t>INDA.01.AES.01.02</t>
  </si>
  <si>
    <t>INDA.01.AES.01.03</t>
  </si>
  <si>
    <t>INDA.01.AES.02.01</t>
  </si>
  <si>
    <t>INDA.01.AES.02.02</t>
  </si>
  <si>
    <t>INDA.01.AES.02.03</t>
  </si>
  <si>
    <t>INDA.01.AES.03.01</t>
  </si>
  <si>
    <t>INDA.01.AES.03.02</t>
  </si>
  <si>
    <t>INDA.01.AES.03.04</t>
  </si>
  <si>
    <t>INDA.01.AES.03.03</t>
  </si>
  <si>
    <t>Centro Nacional de Planeamiento Estratégico</t>
  </si>
  <si>
    <t>Dirección Nacional de Seguimiento y Evaluación (DNSE)</t>
  </si>
  <si>
    <t>Instrucciones de uso</t>
  </si>
  <si>
    <t>INCREMENTAR LA COMPETITIVIDAD DE LOS AGENTES ECONÓMICOS DEL SECTOR PRODUCCIÓN (Prioridad:1)</t>
  </si>
  <si>
    <t>FORTALECER EL DESARROLLO EMPRESARIAL DE LAS MICRO, PEQUEÑA Y MEDIANAS EMPRESAS (MIPYME) (Prioridad:1)</t>
  </si>
  <si>
    <t>MEJORAR LA CADENA DE VALOR DE LAS ACTIVIDADES DE PESCA Y ACUICULTURA (Prioridad:1)</t>
  </si>
  <si>
    <t>INDA.02.AES.02.03</t>
  </si>
  <si>
    <t>INDA.03.AES.02.03</t>
  </si>
  <si>
    <t>INDA.02.AES.03.01</t>
  </si>
  <si>
    <t>INDA.02.AES.03.02</t>
  </si>
  <si>
    <t>INDA.03.AES.03.02</t>
  </si>
  <si>
    <t>Desembarcaderos Pesqueros Artesanales (DPA) adecuados a las normas de habilitación sanitaria</t>
  </si>
  <si>
    <t>Porcentaje de Centros de producción acuícolas (CA) habilitadas sanitariamente</t>
  </si>
  <si>
    <t>Porcentaje de Embarcaciones Pesqueras Artesanales habilitadas sanitariamente</t>
  </si>
  <si>
    <t>AES.03.05</t>
  </si>
  <si>
    <t>INDA.01.AES.03.05</t>
  </si>
  <si>
    <t>AES.03.06</t>
  </si>
  <si>
    <t>INDA.01.AES.03.06</t>
  </si>
  <si>
    <t>INDA.02.AES.03.06</t>
  </si>
  <si>
    <t>AES.03.07</t>
  </si>
  <si>
    <t>INDA.01.AES.03.07</t>
  </si>
  <si>
    <t>Volumen de cosecha de la acuicultura (Miles de TM).</t>
  </si>
  <si>
    <t>Número de dispositivos legales para el ordenamiento de las actividades pesqueras y acuícolas aprobadas.</t>
  </si>
  <si>
    <t>Cobertura de supervisión y fiscalización de las actividades pesqueras y acuícolas.</t>
  </si>
  <si>
    <t>Consumo per cápita de pescados y mariscos (Cantidad total anual en kilogramos de productos hidrobiológicos consumida e el hogar respecto a la cantidad total de miembros del hogar)</t>
  </si>
  <si>
    <t>Promover el desarrollo sostenible de la acuicultura. (Prioridad:1)</t>
  </si>
  <si>
    <t>PROMOVER EL ORDENAMIENTO DE LA PESCA Y ACUICULTURA HACIENDO USO SOSTENIBLE DE LOS RECURSOS HIDROBIOLÓGICOS (Prioridad:1)</t>
  </si>
  <si>
    <t>PROMOVER EL COMERCIO INTERNO DE PRODUCTOS HIDROBIOLÓGICOS. (Prioridad:1)</t>
  </si>
  <si>
    <t>Gasto en investigación, desarrollo e innovación en el sector pesca y acuicultura (miles de soles)</t>
  </si>
  <si>
    <t>Porcentaje de unidades económicas del sector pesca y acuicultura con acceso al financiamiento</t>
  </si>
  <si>
    <t>Porcentaje de embarcaciones pesqueras artesanales formalizados</t>
  </si>
  <si>
    <t>Porcentaje de centros de producción acuícolas formalizados</t>
  </si>
  <si>
    <t>PROMOVER LA FORMALIZACIÓN DE LA ACTIVIDAD PESQUERA ARTESANAL Y ACUÍCOLA. (Prioridad:1)</t>
  </si>
  <si>
    <t>MEJORAR LOS ESTÁNDARES DE SANIDAD E INOCUIDAD DE LOS PRODUCTOS DE ORIGEN PESQUERO Y ACUÍCOLA (Prioridad:1)</t>
  </si>
  <si>
    <t>PROMOVER EL ACCESO AL FINANCIAMIENTO DE LAS UNIDADES ECONÓMICAS DE LA PESCA ARTESANAL Y ACUICULTURA (Prioridad:1)</t>
  </si>
  <si>
    <t>PROMOVER LA INNOVACIÓN EN PESCA Y LA ACUICULTURA (Prioridad:1)</t>
  </si>
  <si>
    <t>Producto Bruto Interno de la Actividad: Pesca y Acuicultura (Expresado en millones de soles constantes al 2007)</t>
  </si>
  <si>
    <t>Participación de las MIPYME exportadoras que acceden a mercados internacionales.</t>
  </si>
  <si>
    <t>Porcentaje de Micro y Pequeñas (MYPE) formales con acceso a la digitalización.</t>
  </si>
  <si>
    <t>Porcentaje pequeñas y medianas empresas que implementan buenas prácticas ambientales y tecnologías limpias.</t>
  </si>
  <si>
    <t>PROMOVER EL ACCESO A NUEVOS MERCADOS DE LAS MIPYME Y MODALIDADES ASOCIATIVAS. (Prioridad:1)</t>
  </si>
  <si>
    <t>Porcentaje de MIPYME con acceso al Sistema Financiero.</t>
  </si>
  <si>
    <t>PROMOVER EL ACCESO AL MERCADO FINANCIERO DE LAS MIPYME Y MODALIDADES ASOCIATIVAS. (Prioridad:1)</t>
  </si>
  <si>
    <t>Porcentaje de MYPE formalizadas</t>
  </si>
  <si>
    <t>FACILITAR LA FORMALIZACIÓN DE LAS MYPE. (Prioridad:1)</t>
  </si>
  <si>
    <t>Volumen de producción de las MIPYME (millones de S/.)</t>
  </si>
  <si>
    <t>Índice de infraestructura de calidad</t>
  </si>
  <si>
    <t>PROMOVER ESTÁNDARES DE CALIDAD EN LAS EMPRESAS. (Prioridad:1)</t>
  </si>
  <si>
    <t>Porcentaje de empresas que realizan gasto en investigación y desarrollo I+D</t>
  </si>
  <si>
    <t>INCENTIVAR LA INNOVACIÓN PRODUCTIVA EN LAS EMPRESAS. (Prioridad:1)</t>
  </si>
  <si>
    <t>Porcentaje de participación de las exportaciones de productos de media y alta tecnología en las exportaciones manufactureras</t>
  </si>
  <si>
    <t>PROMOVER EL USO DE TECNOLOGÍAS PRODUCTIVAS MEJORADAS EN LAS EMPRESAS. (Prioridad:1)</t>
  </si>
  <si>
    <t>Volumen de exportaciones de productos manufacturados de mediana y alta tecnología (Millones de US$-FOB)</t>
  </si>
  <si>
    <t>001086-MINISTERIO DE LA PRODUCCION</t>
  </si>
  <si>
    <t>02.12-OFICINA GENERAL DE EVALUACIÓN DE IMPACTO Y ESTUDIOS ECONÓMICOS</t>
  </si>
  <si>
    <t>001632-ADMINISTRACION - INACAL</t>
  </si>
  <si>
    <t>02.02.01-SECRETARIA GENERAL</t>
  </si>
  <si>
    <t>04.04-DIRECCIÓN GENERAL DE PESCA ARTESANAL</t>
  </si>
  <si>
    <t>04.05-DIRECCIÓN GENERAL DE ACUICULTURA</t>
  </si>
  <si>
    <t>001588-ADMINISTRACION -SERVICIO NACIONAL DE SANIDAD PESQUERA-SANIPES</t>
  </si>
  <si>
    <t>04.01-GERENCIA GENERAL</t>
  </si>
  <si>
    <t>000192-FONDO NACIONAL DE DESARROLLO PESQUERO-FONDEPES</t>
  </si>
  <si>
    <t>01.06-DIRECCIÓN GENERAL DE PROYECTOS Y GESTIÓN FINANCIERA PARA EL DESARROLLO PESQUERO ARTESANAL Y ACUÍCOLA</t>
  </si>
  <si>
    <t>04.02-DIRECCIÓN GENERAL DE POLÍTICAS Y ANÁLISIS REGULATORIO EN PESCA Y ACUICULTURA</t>
  </si>
  <si>
    <t>04.06-DIRECCIÓN GENERAL DE SUPERVISIÓN, FISCALIZACIÓN Y SANCIÓN</t>
  </si>
  <si>
    <t>Cantidad</t>
  </si>
  <si>
    <t>Índice</t>
  </si>
  <si>
    <t xml:space="preserve">La pestaña "1." contiene el formato del Reporte de Seguimiento del Pesem correspondiente al año 2022. En detalle, se se debe completar los campos de sentido esperado, tipo de agregación del indicador y valores obtenidos de los indicadores de objetivos y acciones estratégicas sectoriales. Los cálculos de avance tipo 1 se obtienen de manera automática tras registrar los campos.
</t>
  </si>
  <si>
    <r>
      <t xml:space="preserve">• El avance de los objetivos y acciones es "ND" por defecto hasta que se registre los datos de sus indicadores.
• </t>
    </r>
    <r>
      <rPr>
        <b/>
        <sz val="14"/>
        <rFont val="Arial Narrow"/>
        <family val="2"/>
      </rPr>
      <t>En el caso no se cuente con información de algún indicador (valor obtenido), se deberá registrar como "ND".</t>
    </r>
    <r>
      <rPr>
        <sz val="14"/>
        <rFont val="Arial Narrow"/>
        <family val="2"/>
      </rPr>
      <t xml:space="preserve">
• Se sugiere revisar que el formato numérico de los logros esperados y los valores obtenidos sea equivalente. Por ejemplo, si un logro esperado con parámetro de medición tipo porcentaje fue registrado como "0.75", mientras que el valor obtenido como "78%" o "78", ocasionará que el cálculo del avance sea erróneo. En esos casos, se pide homogenizar el formato numérico.  
•  En caso de dudas al completar el Reporte de Seguimiento Pesem 2022, se recomienda revisar la Guía para el seguimiento y evaluación de políticas nacionales y planes del Sinaplan (actualizada) disponible en:  https://www.gob.pe/institucion/ceplan/informes-publicaciones/1749138-guia-para-el-seguimiento-y-evaluacion-de-politicas-nacionales-y-planes-del-sinaplan  </t>
    </r>
  </si>
  <si>
    <t>Alertas identificadas:</t>
  </si>
  <si>
    <t>TABLA RESUMEN: semaforización por nivel de avance </t>
  </si>
  <si>
    <t>Año: 2022</t>
  </si>
  <si>
    <t>[0%-75%&gt;</t>
  </si>
  <si>
    <t>[75%-95%&gt;</t>
  </si>
  <si>
    <t>≥95%</t>
  </si>
  <si>
    <t>Objetivos estratégicos sectoriales</t>
  </si>
  <si>
    <t>Indicadores de objetivos estratégicos sectoriales</t>
  </si>
  <si>
    <t>Acciones estratégicas sectoriales</t>
  </si>
  <si>
    <t>Indicadores de acciones estratégicas sectoriales</t>
  </si>
  <si>
    <t>REPORTE DE SEGUIMIENTO DEL PLAN ESTRATÉGICO MULTIANUAL (PESEM)</t>
  </si>
  <si>
    <t>PERIODO 2022</t>
  </si>
  <si>
    <r>
      <t xml:space="preserve">Nivel de Gobierno : </t>
    </r>
    <r>
      <rPr>
        <sz val="12"/>
        <color theme="1"/>
        <rFont val="Arial Narrow"/>
        <family val="2"/>
      </rPr>
      <t>GOBIERNO NACIONAL</t>
    </r>
  </si>
  <si>
    <r>
      <t xml:space="preserve">Pliego : </t>
    </r>
    <r>
      <rPr>
        <sz val="12"/>
        <color theme="1"/>
        <rFont val="Arial Narrow"/>
        <family val="2"/>
      </rPr>
      <t>38- PRODUCCIÓN</t>
    </r>
  </si>
  <si>
    <r>
      <t xml:space="preserve">Periodo del plan : PESEM </t>
    </r>
    <r>
      <rPr>
        <sz val="12"/>
        <color theme="1"/>
        <rFont val="Arial Narrow"/>
        <family val="2"/>
      </rPr>
      <t>2017 - 2025</t>
    </r>
  </si>
  <si>
    <t>Respecto a AES.02.03, de acuerdo al registro de exportaciones de SUNAT, en el 2022 se estima un 20.4% de participación de las MIPYME que acceden a nuevos mercados internacionales como porcentaje del total de MIPYME exportadoras (de acuerdo a ficha técnica), cifra menor a lo registrado en el año 2021. Este menor porcentaje esta  relacionado al contexto internacional desfavorable, caracterizado por interrupciones del comercio internacional por problemas en las cadenas de suministro y a las presiones inflacionarias registradas en las principales economías.</t>
  </si>
  <si>
    <t>Respecto a la AES.03.04, que se estima el 93% de cumplimiento con lo programado, Este menor porcentaje se debe a que las empresas priorizaron la fase de reactivación que le permita operar a niveles de prepandemia.</t>
  </si>
  <si>
    <t>Respecto a la AES.01.01, el resultado del indicador en el año 2022 es menor al proyectado debido a que el total de exportaciones manufactureras (denominador), crecio en mayor proporción que el total de exportaciones de productos manufacturados de mediana y alta tecnología, reduciéndose por tanto el valor del indicador. Cabe indicar que este indicador fue estimado con base en el registro de SUNAT para el año 2022.</t>
  </si>
  <si>
    <t>Respecto al OES.02, considerando los datos publicados por el INEI respecto al PBI a precios constantes, y el registro de volumen de ventas de la SUNAT, se estima que el año 2022 el volumen de la producción de las MIPYME fue de S/ 122,700 millones, cifra menor a lo registrado en el año 2021 (S/. 137,500).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</si>
</sst>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53"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2"/>
      <color theme="1"/>
      <name val="Arial Narrow"/>
      <family val="2"/>
    </font>
    <font>
      <b/>
      <sz val="12"/>
      <color theme="1"/>
      <name val="Arial"/>
      <family val="2"/>
    </font>
    <font>
      <sz val="12"/>
      <color theme="1"/>
      <name val="Arial"/>
      <family val="2"/>
    </font>
    <font>
      <sz val="16"/>
      <color theme="1"/>
      <name val="Calibri"/>
      <family val="2"/>
      <scheme val="minor"/>
    </font>
    <font>
      <sz val="9"/>
      <color theme="1"/>
      <name val="Arial Narrow"/>
      <family val="2"/>
    </font>
    <font>
      <sz val="10"/>
      <name val="Arial Narrow"/>
      <family val="2"/>
    </font>
    <font>
      <b/>
      <sz val="10"/>
      <color theme="1"/>
      <name val="Calibri"/>
      <family val="2"/>
      <scheme val="minor"/>
    </font>
    <font>
      <sz val="11"/>
      <color rgb="FFC00000"/>
      <name val="Calibri"/>
      <family val="2"/>
      <scheme val="minor"/>
    </font>
    <font>
      <sz val="10"/>
      <name val="Calibri"/>
      <family val="2"/>
      <scheme val="minor"/>
    </font>
    <font>
      <b/>
      <sz val="12"/>
      <name val="Arial Narrow"/>
      <family val="2"/>
    </font>
    <font>
      <sz val="12"/>
      <name val="Calibri"/>
      <family val="2"/>
      <scheme val="minor"/>
    </font>
    <font>
      <sz val="12"/>
      <name val="Arial Narrow"/>
      <family val="2"/>
    </font>
    <font>
      <sz val="20"/>
      <name val="Calibri Light"/>
      <family val="2"/>
      <scheme val="major"/>
    </font>
    <font>
      <sz val="14"/>
      <color theme="1"/>
      <name val="Calibri"/>
      <family val="2"/>
      <scheme val="minor"/>
    </font>
    <font>
      <sz val="22"/>
      <name val="Corbel"/>
      <family val="2"/>
    </font>
    <font>
      <sz val="20"/>
      <name val="Arial Narrow"/>
      <family val="2"/>
    </font>
    <font>
      <b/>
      <sz val="24"/>
      <color theme="0"/>
      <name val="Arial Narrow"/>
      <family val="2"/>
    </font>
    <font>
      <sz val="20"/>
      <color theme="8" tint="0.59999389629810485"/>
      <name val="Arial Narrow"/>
      <family val="2"/>
    </font>
    <font>
      <b/>
      <sz val="22"/>
      <name val="Arial Narrow"/>
      <family val="2"/>
    </font>
    <font>
      <sz val="14"/>
      <name val="Arial Narrow"/>
      <family val="2"/>
    </font>
    <font>
      <b/>
      <sz val="14"/>
      <name val="Arial Narrow"/>
      <family val="2"/>
    </font>
    <font>
      <sz val="11"/>
      <name val="Arial Narrow"/>
      <family val="2"/>
    </font>
    <font>
      <i/>
      <sz val="10"/>
      <name val="Calibri"/>
      <family val="2"/>
      <scheme val="minor"/>
    </font>
    <font>
      <sz val="11"/>
      <color theme="1"/>
      <name val="Arial Narrow"/>
      <family val="2"/>
    </font>
    <font>
      <b/>
      <sz val="16"/>
      <color theme="1"/>
      <name val="Arial Narrow"/>
      <family val="2"/>
    </font>
    <font>
      <sz val="16"/>
      <color theme="1"/>
      <name val="Arial Narrow"/>
      <family val="2"/>
    </font>
    <font>
      <b/>
      <sz val="16"/>
      <color rgb="FF000000"/>
      <name val="Arial Narrow"/>
      <family val="2"/>
    </font>
    <font>
      <sz val="16"/>
      <name val="Arial Narrow"/>
      <family val="2"/>
    </font>
    <font>
      <b/>
      <sz val="12"/>
      <color rgb="FF000000"/>
      <name val="Arial Narrow"/>
      <family val="2"/>
    </font>
    <font>
      <b/>
      <sz val="12"/>
      <color rgb="FFFFFFFF"/>
      <name val="Arial Narrow"/>
      <family val="2"/>
    </font>
    <font>
      <sz val="12"/>
      <color theme="1"/>
      <name val="Calibri"/>
      <family val="2"/>
      <scheme val="minor"/>
    </font>
    <font>
      <sz val="12"/>
      <color theme="0"/>
      <name val="Calibri"/>
      <family val="2"/>
      <scheme val="minor"/>
    </font>
    <font>
      <sz val="12"/>
      <color rgb="FFC00000"/>
      <name val="Calibri"/>
      <family val="2"/>
      <scheme val="minor"/>
    </font>
    <font>
      <b/>
      <sz val="12"/>
      <color theme="0"/>
      <name val="Arial Narrow"/>
      <family val="2"/>
    </font>
    <font>
      <sz val="12"/>
      <color theme="1"/>
      <name val="Arial Narrow"/>
      <family val="2"/>
    </font>
  </fonts>
  <fills count="4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4.9989318521683403E-2"/>
        <bgColor indexed="64"/>
      </patternFill>
    </fill>
    <fill>
      <patternFill patternType="solid">
        <fgColor theme="0"/>
        <bgColor indexed="64"/>
      </patternFill>
    </fill>
    <fill>
      <patternFill patternType="solid">
        <fgColor rgb="FF00AD9A"/>
        <bgColor indexed="64"/>
      </patternFill>
    </fill>
    <fill>
      <patternFill patternType="solid">
        <fgColor theme="6" tint="0.59999389629810485"/>
        <bgColor indexed="64"/>
      </patternFill>
    </fill>
    <fill>
      <patternFill patternType="solid">
        <fgColor rgb="FF008172"/>
        <bgColor indexed="64"/>
      </patternFill>
    </fill>
    <fill>
      <patternFill patternType="solid">
        <fgColor rgb="FF008080"/>
        <bgColor indexed="64"/>
      </patternFill>
    </fill>
    <fill>
      <patternFill patternType="solid">
        <fgColor rgb="FF54B690"/>
        <bgColor indexed="64"/>
      </patternFill>
    </fill>
    <fill>
      <patternFill patternType="solid">
        <fgColor theme="8" tint="-0.249977111117893"/>
        <bgColor indexed="64"/>
      </patternFill>
    </fill>
    <fill>
      <patternFill patternType="solid">
        <fgColor rgb="FFFC3030"/>
        <bgColor indexed="64"/>
      </patternFill>
    </fill>
    <fill>
      <patternFill patternType="solid">
        <fgColor rgb="FFFFC000"/>
        <bgColor indexed="64"/>
      </patternFill>
    </fill>
    <fill>
      <patternFill patternType="solid">
        <fgColor rgb="FF00B050"/>
        <bgColor indexed="64"/>
      </patternFill>
    </fill>
    <fill>
      <patternFill patternType="solid">
        <fgColor rgb="FFCEE5C1"/>
        <bgColor indexed="64"/>
      </patternFill>
    </fill>
    <fill>
      <patternFill patternType="solid">
        <fgColor rgb="FFE7F9F9"/>
        <bgColor indexed="64"/>
      </patternFill>
    </fill>
  </fills>
  <borders count="4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double">
        <color indexed="64"/>
      </left>
      <right style="double">
        <color indexed="64"/>
      </right>
      <top style="double">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right style="medium">
        <color rgb="FFFFFFFF"/>
      </right>
      <top style="medium">
        <color rgb="FFFFFFFF"/>
      </top>
      <bottom style="medium">
        <color rgb="FFFFFFFF"/>
      </bottom>
      <diagonal/>
    </border>
    <border>
      <left style="medium">
        <color rgb="FFFFFFFF"/>
      </left>
      <right style="medium">
        <color rgb="FFFFFFFF"/>
      </right>
      <top style="medium">
        <color rgb="FFFFFFFF"/>
      </top>
      <bottom style="medium">
        <color rgb="FFFFFFFF"/>
      </bottom>
      <diagonal/>
    </border>
    <border>
      <left style="medium">
        <color rgb="FFFFFFFF"/>
      </left>
      <right/>
      <top style="medium">
        <color rgb="FFFFFFFF"/>
      </top>
      <bottom style="medium">
        <color rgb="FFFFFFFF"/>
      </bottom>
      <diagonal/>
    </border>
    <border>
      <left style="medium">
        <color rgb="FFFFFFFF"/>
      </left>
      <right style="medium">
        <color indexed="64"/>
      </right>
      <top style="medium">
        <color rgb="FFFFFFFF"/>
      </top>
      <bottom style="medium">
        <color rgb="FFFFFFFF"/>
      </bottom>
      <diagonal/>
    </border>
    <border>
      <left/>
      <right style="medium">
        <color rgb="FFFFFFFF"/>
      </right>
      <top style="medium">
        <color rgb="FFFFFFFF"/>
      </top>
      <bottom style="medium">
        <color rgb="FF000000"/>
      </bottom>
      <diagonal/>
    </border>
    <border>
      <left style="medium">
        <color rgb="FFFFFFFF"/>
      </left>
      <right style="medium">
        <color rgb="FFFFFFFF"/>
      </right>
      <top style="medium">
        <color rgb="FFFFFFFF"/>
      </top>
      <bottom style="medium">
        <color rgb="FF000000"/>
      </bottom>
      <diagonal/>
    </border>
    <border>
      <left style="medium">
        <color rgb="FFFFFFFF"/>
      </left>
      <right/>
      <top style="medium">
        <color rgb="FFFFFFFF"/>
      </top>
      <bottom style="medium">
        <color indexed="64"/>
      </bottom>
      <diagonal/>
    </border>
    <border>
      <left style="medium">
        <color rgb="FFFFFFFF"/>
      </left>
      <right style="medium">
        <color indexed="64"/>
      </right>
      <top style="medium">
        <color rgb="FFFFFFFF"/>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rgb="FF000000"/>
      </top>
      <bottom style="medium">
        <color rgb="FFFFFFFF"/>
      </bottom>
      <diagonal/>
    </border>
    <border>
      <left style="medium">
        <color rgb="FFFFFFFF"/>
      </left>
      <right style="medium">
        <color rgb="FFFFFFFF"/>
      </right>
      <top/>
      <bottom style="medium">
        <color rgb="FFFFFFFF"/>
      </bottom>
      <diagonal/>
    </border>
    <border>
      <left style="medium">
        <color rgb="FFFFFFFF"/>
      </left>
      <right/>
      <top/>
      <bottom style="medium">
        <color rgb="FFFFFFFF"/>
      </bottom>
      <diagonal/>
    </border>
    <border>
      <left style="medium">
        <color rgb="FFFFFFFF"/>
      </left>
      <right style="medium">
        <color indexed="64"/>
      </right>
      <top/>
      <bottom style="medium">
        <color rgb="FFFFFFFF"/>
      </bottom>
      <diagonal/>
    </border>
    <border>
      <left/>
      <right/>
      <top style="medium">
        <color rgb="FF000000"/>
      </top>
      <bottom style="medium">
        <color rgb="FF000000"/>
      </bottom>
      <diagonal/>
    </border>
    <border>
      <left style="medium">
        <color indexed="64"/>
      </left>
      <right style="medium">
        <color rgb="FF000000"/>
      </right>
      <top style="medium">
        <color indexed="64"/>
      </top>
      <bottom style="medium">
        <color indexed="64"/>
      </bottom>
      <diagonal/>
    </border>
    <border>
      <left style="medium">
        <color rgb="FF000000"/>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style="medium">
        <color rgb="FF000000"/>
      </left>
      <right style="medium">
        <color indexed="64"/>
      </right>
      <top style="medium">
        <color indexed="64"/>
      </top>
      <bottom style="medium">
        <color indexed="6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1" fillId="0" borderId="0" applyNumberFormat="0" applyFill="0" applyAlignment="0" applyProtection="0"/>
  </cellStyleXfs>
  <cellXfs count="153">
    <xf numFmtId="0" fontId="0" fillId="0" borderId="0" xfId="0"/>
    <xf numFmtId="0" fontId="17" fillId="0" borderId="0" xfId="0" applyFont="1" applyProtection="1">
      <protection hidden="1"/>
    </xf>
    <xf numFmtId="0" fontId="19" fillId="0" borderId="0" xfId="0" applyFont="1" applyAlignment="1" applyProtection="1">
      <alignment vertical="center"/>
      <protection hidden="1"/>
    </xf>
    <xf numFmtId="0" fontId="24" fillId="0" borderId="0" xfId="0" applyFont="1"/>
    <xf numFmtId="0" fontId="22" fillId="0" borderId="17" xfId="0" applyFont="1" applyBorder="1" applyAlignment="1">
      <alignment horizontal="left" vertical="center"/>
    </xf>
    <xf numFmtId="0" fontId="25" fillId="0" borderId="0" xfId="0" applyFont="1" applyProtection="1">
      <protection hidden="1"/>
    </xf>
    <xf numFmtId="0" fontId="26" fillId="0" borderId="0" xfId="0" applyFont="1" applyAlignment="1">
      <alignment vertical="top"/>
    </xf>
    <xf numFmtId="0" fontId="27" fillId="0" borderId="0" xfId="0" applyFont="1" applyAlignment="1">
      <alignment vertical="top"/>
    </xf>
    <xf numFmtId="0" fontId="28" fillId="0" borderId="0" xfId="0" applyFont="1"/>
    <xf numFmtId="0" fontId="26" fillId="0" borderId="0" xfId="0" applyFont="1"/>
    <xf numFmtId="0" fontId="29" fillId="0" borderId="0" xfId="0" applyFont="1" applyAlignment="1">
      <alignment vertical="top"/>
    </xf>
    <xf numFmtId="0" fontId="30" fillId="0" borderId="0" xfId="0" applyFont="1"/>
    <xf numFmtId="0" fontId="32" fillId="0" borderId="0" xfId="42" applyFont="1" applyFill="1" applyAlignment="1">
      <alignment vertical="center"/>
    </xf>
    <xf numFmtId="0" fontId="33" fillId="40" borderId="0" xfId="0" applyFont="1" applyFill="1"/>
    <xf numFmtId="0" fontId="33" fillId="33" borderId="0" xfId="0" applyFont="1" applyFill="1"/>
    <xf numFmtId="0" fontId="35" fillId="33" borderId="0" xfId="0" applyFont="1" applyFill="1"/>
    <xf numFmtId="0" fontId="36" fillId="33" borderId="0" xfId="42" applyFont="1" applyFill="1" applyAlignment="1">
      <alignment vertical="center"/>
    </xf>
    <xf numFmtId="0" fontId="23" fillId="33" borderId="0" xfId="0" applyFont="1" applyFill="1"/>
    <xf numFmtId="0" fontId="39" fillId="33" borderId="0" xfId="0" applyFont="1" applyFill="1" applyAlignment="1">
      <alignment wrapText="1"/>
    </xf>
    <xf numFmtId="0" fontId="40" fillId="0" borderId="0" xfId="0" applyFont="1"/>
    <xf numFmtId="0" fontId="0" fillId="0" borderId="0" xfId="0" applyProtection="1">
      <protection hidden="1"/>
    </xf>
    <xf numFmtId="0" fontId="21" fillId="0" borderId="0" xfId="0" applyFont="1" applyProtection="1">
      <protection hidden="1"/>
    </xf>
    <xf numFmtId="0" fontId="20" fillId="0" borderId="0" xfId="0" applyFont="1" applyProtection="1">
      <protection hidden="1"/>
    </xf>
    <xf numFmtId="0" fontId="21" fillId="34" borderId="0" xfId="0" applyFont="1" applyFill="1" applyProtection="1">
      <protection hidden="1"/>
    </xf>
    <xf numFmtId="0" fontId="41" fillId="34" borderId="0" xfId="0" applyFont="1" applyFill="1" applyProtection="1">
      <protection locked="0"/>
    </xf>
    <xf numFmtId="0" fontId="41" fillId="34" borderId="0" xfId="0" applyFont="1" applyFill="1" applyAlignment="1" applyProtection="1">
      <alignment horizontal="left"/>
      <protection locked="0"/>
    </xf>
    <xf numFmtId="0" fontId="42" fillId="34" borderId="18" xfId="0" applyFont="1" applyFill="1" applyBorder="1" applyProtection="1">
      <protection locked="0"/>
    </xf>
    <xf numFmtId="0" fontId="41" fillId="34" borderId="19" xfId="0" applyFont="1" applyFill="1" applyBorder="1" applyProtection="1">
      <protection locked="0"/>
    </xf>
    <xf numFmtId="0" fontId="41" fillId="34" borderId="20" xfId="0" applyFont="1" applyFill="1" applyBorder="1" applyProtection="1">
      <protection locked="0"/>
    </xf>
    <xf numFmtId="0" fontId="41" fillId="34" borderId="0" xfId="0" applyFont="1" applyFill="1"/>
    <xf numFmtId="0" fontId="41" fillId="0" borderId="0" xfId="0" applyFont="1" applyProtection="1">
      <protection locked="0"/>
    </xf>
    <xf numFmtId="0" fontId="42" fillId="34" borderId="0" xfId="0" applyFont="1" applyFill="1" applyProtection="1">
      <protection locked="0"/>
    </xf>
    <xf numFmtId="0" fontId="43" fillId="34" borderId="0" xfId="0" applyFont="1" applyFill="1" applyProtection="1">
      <protection locked="0"/>
    </xf>
    <xf numFmtId="0" fontId="41" fillId="34" borderId="21" xfId="0" applyFont="1" applyFill="1" applyBorder="1" applyProtection="1">
      <protection locked="0"/>
    </xf>
    <xf numFmtId="0" fontId="41" fillId="34" borderId="22" xfId="0" applyFont="1" applyFill="1" applyBorder="1" applyProtection="1">
      <protection locked="0"/>
    </xf>
    <xf numFmtId="0" fontId="41" fillId="34" borderId="26" xfId="0" applyFont="1" applyFill="1" applyBorder="1" applyProtection="1">
      <protection locked="0"/>
    </xf>
    <xf numFmtId="0" fontId="41" fillId="34" borderId="27" xfId="0" applyFont="1" applyFill="1" applyBorder="1" applyProtection="1">
      <protection locked="0"/>
    </xf>
    <xf numFmtId="0" fontId="41" fillId="34" borderId="28" xfId="0" applyFont="1" applyFill="1" applyBorder="1" applyProtection="1">
      <protection locked="0"/>
    </xf>
    <xf numFmtId="0" fontId="44" fillId="34" borderId="29" xfId="0" applyFont="1" applyFill="1" applyBorder="1" applyAlignment="1" applyProtection="1">
      <alignment horizontal="left" vertical="center" wrapText="1" indent="1" readingOrder="1"/>
      <protection locked="0"/>
    </xf>
    <xf numFmtId="0" fontId="44" fillId="45" borderId="29" xfId="0" applyFont="1" applyFill="1" applyBorder="1" applyAlignment="1" applyProtection="1">
      <alignment horizontal="left" vertical="center" wrapText="1" indent="1" readingOrder="1"/>
      <protection locked="0"/>
    </xf>
    <xf numFmtId="0" fontId="45" fillId="45" borderId="30" xfId="0" applyFont="1" applyFill="1" applyBorder="1" applyAlignment="1">
      <alignment horizontal="center" vertical="top" wrapText="1"/>
    </xf>
    <xf numFmtId="0" fontId="45" fillId="45" borderId="31" xfId="0" applyFont="1" applyFill="1" applyBorder="1" applyAlignment="1">
      <alignment horizontal="center" vertical="center" wrapText="1"/>
    </xf>
    <xf numFmtId="0" fontId="45" fillId="45" borderId="32" xfId="0" applyFont="1" applyFill="1" applyBorder="1" applyAlignment="1">
      <alignment horizontal="center" vertical="center" wrapText="1"/>
    </xf>
    <xf numFmtId="0" fontId="44" fillId="34" borderId="33" xfId="0" applyFont="1" applyFill="1" applyBorder="1" applyAlignment="1" applyProtection="1">
      <alignment horizontal="left" vertical="center" wrapText="1" indent="1" readingOrder="1"/>
      <protection locked="0"/>
    </xf>
    <xf numFmtId="0" fontId="45" fillId="34" borderId="34" xfId="0" applyFont="1" applyFill="1" applyBorder="1" applyAlignment="1">
      <alignment horizontal="center" vertical="top" wrapText="1"/>
    </xf>
    <xf numFmtId="0" fontId="45" fillId="0" borderId="35" xfId="0" applyFont="1" applyBorder="1" applyAlignment="1">
      <alignment horizontal="center" vertical="center" wrapText="1"/>
    </xf>
    <xf numFmtId="0" fontId="45" fillId="0" borderId="36" xfId="0" applyFont="1" applyBorder="1" applyAlignment="1">
      <alignment horizontal="center" vertical="center" wrapText="1"/>
    </xf>
    <xf numFmtId="0" fontId="41" fillId="34" borderId="37" xfId="0" applyFont="1" applyFill="1" applyBorder="1" applyProtection="1">
      <protection locked="0"/>
    </xf>
    <xf numFmtId="0" fontId="41" fillId="34" borderId="38" xfId="0" applyFont="1" applyFill="1" applyBorder="1" applyProtection="1">
      <protection locked="0"/>
    </xf>
    <xf numFmtId="0" fontId="41" fillId="34" borderId="39" xfId="0" applyFont="1" applyFill="1" applyBorder="1" applyProtection="1">
      <protection locked="0"/>
    </xf>
    <xf numFmtId="0" fontId="47" fillId="37" borderId="11" xfId="0" applyFont="1" applyFill="1" applyBorder="1" applyAlignment="1" applyProtection="1">
      <alignment horizontal="center" vertical="center" wrapText="1"/>
      <protection hidden="1"/>
    </xf>
    <xf numFmtId="0" fontId="48" fillId="0" borderId="0" xfId="0" applyFont="1" applyProtection="1">
      <protection hidden="1"/>
    </xf>
    <xf numFmtId="0" fontId="49" fillId="0" borderId="0" xfId="0" applyFont="1" applyProtection="1">
      <protection hidden="1"/>
    </xf>
    <xf numFmtId="0" fontId="50" fillId="0" borderId="0" xfId="0" applyFont="1" applyProtection="1">
      <protection hidden="1"/>
    </xf>
    <xf numFmtId="0" fontId="46" fillId="35" borderId="11" xfId="0" applyFont="1" applyFill="1" applyBorder="1" applyAlignment="1" applyProtection="1">
      <alignment horizontal="center" vertical="center" wrapText="1"/>
      <protection hidden="1"/>
    </xf>
    <xf numFmtId="0" fontId="48" fillId="34" borderId="0" xfId="0" applyFont="1" applyFill="1" applyProtection="1">
      <protection hidden="1"/>
    </xf>
    <xf numFmtId="0" fontId="51" fillId="38" borderId="11" xfId="0" applyFont="1" applyFill="1" applyBorder="1" applyAlignment="1" applyProtection="1">
      <alignment horizontal="left" vertical="center"/>
      <protection hidden="1"/>
    </xf>
    <xf numFmtId="0" fontId="51" fillId="38" borderId="11" xfId="0" applyFont="1" applyFill="1" applyBorder="1" applyAlignment="1" applyProtection="1">
      <alignment horizontal="center" vertical="center"/>
      <protection hidden="1"/>
    </xf>
    <xf numFmtId="0" fontId="27" fillId="0" borderId="11" xfId="0" applyFont="1" applyBorder="1" applyAlignment="1" applyProtection="1">
      <alignment horizontal="center" vertical="center"/>
      <protection hidden="1"/>
    </xf>
    <xf numFmtId="0" fontId="52" fillId="35" borderId="11" xfId="0" applyFont="1" applyFill="1" applyBorder="1" applyAlignment="1" applyProtection="1">
      <alignment vertical="center"/>
      <protection hidden="1"/>
    </xf>
    <xf numFmtId="164" fontId="52" fillId="0" borderId="11" xfId="0" applyNumberFormat="1" applyFont="1" applyBorder="1" applyAlignment="1" applyProtection="1">
      <alignment horizontal="center" vertical="center"/>
      <protection hidden="1"/>
    </xf>
    <xf numFmtId="0" fontId="51" fillId="39" borderId="11" xfId="0" applyFont="1" applyFill="1" applyBorder="1" applyAlignment="1" applyProtection="1">
      <alignment vertical="center"/>
      <protection hidden="1"/>
    </xf>
    <xf numFmtId="0" fontId="29" fillId="35" borderId="11" xfId="0" applyFont="1" applyFill="1" applyBorder="1" applyAlignment="1" applyProtection="1">
      <alignment horizontal="left" vertical="center"/>
      <protection hidden="1"/>
    </xf>
    <xf numFmtId="0" fontId="29" fillId="0" borderId="11" xfId="0" applyFont="1" applyBorder="1" applyAlignment="1" applyProtection="1">
      <alignment horizontal="left" vertical="center"/>
      <protection hidden="1"/>
    </xf>
    <xf numFmtId="0" fontId="29" fillId="0" borderId="11" xfId="0" applyFont="1" applyBorder="1" applyAlignment="1" applyProtection="1">
      <alignment horizontal="center" vertical="center"/>
      <protection hidden="1"/>
    </xf>
    <xf numFmtId="164" fontId="29" fillId="0" borderId="11" xfId="0" applyNumberFormat="1" applyFont="1" applyBorder="1" applyAlignment="1" applyProtection="1">
      <alignment horizontal="center" vertical="center"/>
      <protection hidden="1"/>
    </xf>
    <xf numFmtId="0" fontId="29" fillId="0" borderId="11" xfId="0" applyFont="1" applyBorder="1" applyAlignment="1" applyProtection="1">
      <alignment horizontal="left" vertical="center" wrapText="1"/>
      <protection hidden="1"/>
    </xf>
    <xf numFmtId="0" fontId="0" fillId="0" borderId="0" xfId="0" applyAlignment="1" applyProtection="1">
      <alignment horizontal="center" vertical="center"/>
      <protection hidden="1"/>
    </xf>
    <xf numFmtId="0" fontId="21" fillId="0" borderId="0" xfId="0" applyFont="1" applyAlignment="1" applyProtection="1">
      <alignment horizontal="center" vertical="center"/>
      <protection hidden="1"/>
    </xf>
    <xf numFmtId="0" fontId="41" fillId="34" borderId="0" xfId="0" applyFont="1" applyFill="1" applyAlignment="1" applyProtection="1">
      <alignment horizontal="center" vertical="center"/>
      <protection locked="0"/>
    </xf>
    <xf numFmtId="0" fontId="43" fillId="34" borderId="0" xfId="0" applyFont="1" applyFill="1" applyAlignment="1" applyProtection="1">
      <alignment horizontal="center" vertical="center"/>
      <protection locked="0"/>
    </xf>
    <xf numFmtId="0" fontId="44" fillId="44" borderId="40" xfId="0" applyFont="1" applyFill="1" applyBorder="1" applyAlignment="1" applyProtection="1">
      <alignment horizontal="left" vertical="center" wrapText="1" indent="1" readingOrder="1"/>
      <protection locked="0"/>
    </xf>
    <xf numFmtId="0" fontId="45" fillId="0" borderId="41" xfId="0" applyFont="1" applyBorder="1" applyAlignment="1">
      <alignment horizontal="center" vertical="center" wrapText="1"/>
    </xf>
    <xf numFmtId="0" fontId="45" fillId="0" borderId="42" xfId="0" applyFont="1" applyBorder="1" applyAlignment="1">
      <alignment horizontal="center" vertical="center" wrapText="1"/>
    </xf>
    <xf numFmtId="0" fontId="45" fillId="0" borderId="43" xfId="0" applyFont="1" applyBorder="1" applyAlignment="1">
      <alignment horizontal="center" vertical="center" wrapText="1"/>
    </xf>
    <xf numFmtId="0" fontId="43" fillId="33" borderId="0" xfId="0" applyFont="1" applyFill="1" applyAlignment="1" applyProtection="1">
      <alignment horizontal="center" vertical="center" wrapText="1"/>
      <protection hidden="1"/>
    </xf>
    <xf numFmtId="0" fontId="44" fillId="34" borderId="44" xfId="0" applyFont="1" applyFill="1" applyBorder="1" applyAlignment="1" applyProtection="1">
      <alignment horizontal="left" vertical="center" wrapText="1" indent="1" readingOrder="1"/>
      <protection locked="0"/>
    </xf>
    <xf numFmtId="0" fontId="44" fillId="41" borderId="45" xfId="0" applyFont="1" applyFill="1" applyBorder="1" applyAlignment="1" applyProtection="1">
      <alignment horizontal="center" vertical="center" wrapText="1" readingOrder="1"/>
      <protection locked="0"/>
    </xf>
    <xf numFmtId="0" fontId="44" fillId="42" borderId="46" xfId="0" applyFont="1" applyFill="1" applyBorder="1" applyAlignment="1" applyProtection="1">
      <alignment horizontal="center" vertical="center" wrapText="1" readingOrder="1"/>
      <protection locked="0"/>
    </xf>
    <xf numFmtId="0" fontId="44" fillId="43" borderId="46" xfId="0" applyFont="1" applyFill="1" applyBorder="1" applyAlignment="1" applyProtection="1">
      <alignment horizontal="center" vertical="center" wrapText="1" readingOrder="1"/>
      <protection locked="0"/>
    </xf>
    <xf numFmtId="0" fontId="44" fillId="0" borderId="46" xfId="0" applyFont="1" applyBorder="1" applyAlignment="1" applyProtection="1">
      <alignment horizontal="center" vertical="center" wrapText="1" readingOrder="1"/>
      <protection locked="0"/>
    </xf>
    <xf numFmtId="0" fontId="44" fillId="0" borderId="47" xfId="0" applyFont="1" applyBorder="1" applyAlignment="1" applyProtection="1">
      <alignment horizontal="center" vertical="center" wrapText="1" readingOrder="1"/>
      <protection locked="0"/>
    </xf>
    <xf numFmtId="0" fontId="44" fillId="0" borderId="48" xfId="0" applyFont="1" applyBorder="1" applyAlignment="1" applyProtection="1">
      <alignment horizontal="center" vertical="center" wrapText="1" readingOrder="1"/>
      <protection locked="0"/>
    </xf>
    <xf numFmtId="0" fontId="42" fillId="34" borderId="0" xfId="0" applyFont="1" applyFill="1" applyAlignment="1" applyProtection="1">
      <alignment horizontal="center" vertical="center"/>
      <protection locked="0"/>
    </xf>
    <xf numFmtId="0" fontId="18" fillId="34" borderId="0" xfId="0" applyFont="1" applyFill="1" applyAlignment="1" applyProtection="1">
      <alignment vertical="center"/>
      <protection locked="0"/>
    </xf>
    <xf numFmtId="0" fontId="18" fillId="34" borderId="0" xfId="0" applyFont="1" applyFill="1" applyAlignment="1" applyProtection="1">
      <alignment horizontal="left" vertical="center"/>
      <protection locked="0"/>
    </xf>
    <xf numFmtId="0" fontId="18" fillId="34" borderId="0" xfId="0" applyFont="1" applyFill="1" applyAlignment="1" applyProtection="1">
      <alignment horizontal="center" vertical="center"/>
      <protection locked="0"/>
    </xf>
    <xf numFmtId="0" fontId="51" fillId="39" borderId="13" xfId="0" applyFont="1" applyFill="1" applyBorder="1" applyAlignment="1" applyProtection="1">
      <alignment vertical="center"/>
      <protection hidden="1"/>
    </xf>
    <xf numFmtId="0" fontId="27" fillId="0" borderId="14" xfId="0" applyFont="1" applyBorder="1" applyAlignment="1" applyProtection="1">
      <alignment horizontal="center" vertical="center"/>
      <protection hidden="1"/>
    </xf>
    <xf numFmtId="0" fontId="52" fillId="0" borderId="10" xfId="0" applyFont="1" applyBorder="1" applyAlignment="1" applyProtection="1">
      <alignment horizontal="justify" vertical="center" wrapText="1"/>
      <protection hidden="1"/>
    </xf>
    <xf numFmtId="0" fontId="52" fillId="0" borderId="10" xfId="0" applyFont="1" applyBorder="1" applyAlignment="1" applyProtection="1">
      <alignment vertical="center" wrapText="1"/>
      <protection hidden="1"/>
    </xf>
    <xf numFmtId="0" fontId="52" fillId="0" borderId="10" xfId="0" applyFont="1" applyBorder="1" applyAlignment="1" applyProtection="1">
      <alignment horizontal="center" vertical="center"/>
      <protection hidden="1"/>
    </xf>
    <xf numFmtId="0" fontId="52" fillId="0" borderId="16" xfId="0" applyFont="1" applyBorder="1" applyAlignment="1" applyProtection="1">
      <alignment horizontal="justify" vertical="center" wrapText="1"/>
      <protection hidden="1"/>
    </xf>
    <xf numFmtId="0" fontId="52" fillId="0" borderId="16" xfId="0" applyFont="1" applyBorder="1" applyAlignment="1" applyProtection="1">
      <alignment horizontal="center" vertical="center"/>
      <protection hidden="1"/>
    </xf>
    <xf numFmtId="0" fontId="52" fillId="0" borderId="12" xfId="0" applyFont="1" applyBorder="1" applyAlignment="1" applyProtection="1">
      <alignment horizontal="justify" vertical="center" wrapText="1"/>
      <protection hidden="1"/>
    </xf>
    <xf numFmtId="0" fontId="52" fillId="0" borderId="12" xfId="0" applyFont="1" applyBorder="1" applyAlignment="1" applyProtection="1">
      <alignment vertical="center" wrapText="1"/>
      <protection hidden="1"/>
    </xf>
    <xf numFmtId="0" fontId="52" fillId="0" borderId="12" xfId="0" applyFont="1" applyBorder="1" applyAlignment="1" applyProtection="1">
      <alignment horizontal="center" vertical="center"/>
      <protection hidden="1"/>
    </xf>
    <xf numFmtId="0" fontId="52" fillId="0" borderId="16" xfId="0" applyFont="1" applyBorder="1" applyAlignment="1" applyProtection="1">
      <alignment wrapText="1"/>
      <protection hidden="1"/>
    </xf>
    <xf numFmtId="0" fontId="51" fillId="39" borderId="14" xfId="0" applyFont="1" applyFill="1" applyBorder="1" applyAlignment="1" applyProtection="1">
      <alignment horizontal="center" vertical="center"/>
      <protection hidden="1"/>
    </xf>
    <xf numFmtId="0" fontId="29" fillId="0" borderId="10" xfId="0" applyFont="1" applyBorder="1" applyAlignment="1" applyProtection="1">
      <alignment horizontal="left" vertical="center"/>
      <protection hidden="1"/>
    </xf>
    <xf numFmtId="0" fontId="29" fillId="0" borderId="10" xfId="0" applyFont="1" applyBorder="1" applyAlignment="1" applyProtection="1">
      <alignment horizontal="left" vertical="center" wrapText="1"/>
      <protection hidden="1"/>
    </xf>
    <xf numFmtId="0" fontId="29" fillId="0" borderId="10" xfId="0" applyFont="1" applyBorder="1" applyAlignment="1" applyProtection="1">
      <alignment horizontal="center" vertical="center"/>
      <protection hidden="1"/>
    </xf>
    <xf numFmtId="0" fontId="29" fillId="0" borderId="16" xfId="0" applyFont="1" applyBorder="1" applyAlignment="1" applyProtection="1">
      <alignment horizontal="left" vertical="center"/>
      <protection hidden="1"/>
    </xf>
    <xf numFmtId="0" fontId="29" fillId="0" borderId="16" xfId="0" applyFont="1" applyBorder="1" applyAlignment="1" applyProtection="1">
      <alignment horizontal="left" vertical="center" wrapText="1"/>
      <protection hidden="1"/>
    </xf>
    <xf numFmtId="0" fontId="29" fillId="0" borderId="16" xfId="0" applyFont="1" applyBorder="1" applyAlignment="1" applyProtection="1">
      <alignment horizontal="center" vertical="center"/>
      <protection hidden="1"/>
    </xf>
    <xf numFmtId="0" fontId="29" fillId="0" borderId="12" xfId="0" applyFont="1" applyBorder="1" applyAlignment="1" applyProtection="1">
      <alignment horizontal="left" vertical="center"/>
      <protection hidden="1"/>
    </xf>
    <xf numFmtId="0" fontId="29" fillId="0" borderId="12" xfId="0" applyFont="1" applyBorder="1" applyAlignment="1" applyProtection="1">
      <alignment horizontal="left" vertical="center" wrapText="1"/>
      <protection hidden="1"/>
    </xf>
    <xf numFmtId="0" fontId="29" fillId="0" borderId="12" xfId="0" applyFont="1" applyBorder="1" applyAlignment="1" applyProtection="1">
      <alignment horizontal="center" vertical="center"/>
      <protection hidden="1"/>
    </xf>
    <xf numFmtId="0" fontId="51" fillId="38" borderId="13" xfId="0" applyFont="1" applyFill="1" applyBorder="1" applyAlignment="1" applyProtection="1">
      <alignment horizontal="left" vertical="center"/>
      <protection hidden="1"/>
    </xf>
    <xf numFmtId="0" fontId="51" fillId="38" borderId="15" xfId="0" applyFont="1" applyFill="1" applyBorder="1" applyAlignment="1" applyProtection="1">
      <alignment horizontal="left" vertical="center"/>
      <protection hidden="1"/>
    </xf>
    <xf numFmtId="0" fontId="51" fillId="38" borderId="15" xfId="0" applyFont="1" applyFill="1" applyBorder="1" applyAlignment="1" applyProtection="1">
      <alignment horizontal="center" vertical="center"/>
      <protection hidden="1"/>
    </xf>
    <xf numFmtId="0" fontId="51" fillId="38" borderId="14" xfId="0" applyFont="1" applyFill="1" applyBorder="1" applyAlignment="1" applyProtection="1">
      <alignment horizontal="center" vertical="center"/>
      <protection hidden="1"/>
    </xf>
    <xf numFmtId="0" fontId="45" fillId="33" borderId="43" xfId="0" applyFont="1" applyFill="1" applyBorder="1" applyAlignment="1">
      <alignment horizontal="center" vertical="center" wrapText="1"/>
    </xf>
    <xf numFmtId="0" fontId="52" fillId="0" borderId="10" xfId="0" applyFont="1" applyFill="1" applyBorder="1" applyAlignment="1" applyProtection="1">
      <alignment horizontal="center" vertical="center"/>
      <protection hidden="1"/>
    </xf>
    <xf numFmtId="0" fontId="52" fillId="0" borderId="12" xfId="0" applyFont="1" applyFill="1" applyBorder="1" applyAlignment="1" applyProtection="1">
      <alignment horizontal="center" vertical="center"/>
      <protection hidden="1"/>
    </xf>
    <xf numFmtId="0" fontId="52" fillId="0" borderId="16" xfId="0" applyFont="1" applyFill="1" applyBorder="1" applyAlignment="1" applyProtection="1">
      <alignment horizontal="center" vertical="center"/>
      <protection hidden="1"/>
    </xf>
    <xf numFmtId="0" fontId="29" fillId="0" borderId="10" xfId="0" applyFont="1" applyFill="1" applyBorder="1" applyAlignment="1" applyProtection="1">
      <alignment horizontal="center" vertical="center"/>
      <protection hidden="1"/>
    </xf>
    <xf numFmtId="0" fontId="29" fillId="0" borderId="10" xfId="0" applyFont="1" applyFill="1" applyBorder="1" applyAlignment="1" applyProtection="1">
      <alignment horizontal="left" vertical="center"/>
      <protection hidden="1"/>
    </xf>
    <xf numFmtId="0" fontId="29" fillId="0" borderId="12" xfId="0" applyFont="1" applyFill="1" applyBorder="1" applyAlignment="1" applyProtection="1">
      <alignment horizontal="center" vertical="center"/>
      <protection hidden="1"/>
    </xf>
    <xf numFmtId="0" fontId="29" fillId="0" borderId="12" xfId="0" applyFont="1" applyFill="1" applyBorder="1" applyAlignment="1" applyProtection="1">
      <alignment horizontal="left" vertical="center"/>
      <protection hidden="1"/>
    </xf>
    <xf numFmtId="0" fontId="29" fillId="0" borderId="16" xfId="0" applyFont="1" applyFill="1" applyBorder="1" applyAlignment="1" applyProtection="1">
      <alignment horizontal="center" vertical="center"/>
      <protection hidden="1"/>
    </xf>
    <xf numFmtId="0" fontId="29" fillId="0" borderId="16" xfId="0" applyFont="1" applyFill="1" applyBorder="1" applyAlignment="1" applyProtection="1">
      <alignment horizontal="left" vertical="center"/>
      <protection hidden="1"/>
    </xf>
    <xf numFmtId="0" fontId="52" fillId="0" borderId="11" xfId="0" applyFont="1" applyFill="1" applyBorder="1" applyAlignment="1" applyProtection="1">
      <alignment horizontal="center" vertical="center"/>
      <protection hidden="1"/>
    </xf>
    <xf numFmtId="0" fontId="29" fillId="0" borderId="11" xfId="0" applyFont="1" applyFill="1" applyBorder="1" applyAlignment="1" applyProtection="1">
      <alignment horizontal="center" vertical="center"/>
      <protection hidden="1"/>
    </xf>
    <xf numFmtId="0" fontId="29" fillId="0" borderId="11" xfId="0" applyFont="1" applyFill="1" applyBorder="1" applyAlignment="1" applyProtection="1">
      <alignment horizontal="left" vertical="center"/>
      <protection hidden="1"/>
    </xf>
    <xf numFmtId="0" fontId="34" fillId="40" borderId="0" xfId="42" applyFont="1" applyFill="1" applyAlignment="1">
      <alignment horizontal="left" vertical="center"/>
    </xf>
    <xf numFmtId="0" fontId="37" fillId="33" borderId="0" xfId="42" applyFont="1" applyFill="1" applyAlignment="1">
      <alignment horizontal="left" vertical="center" wrapText="1"/>
    </xf>
    <xf numFmtId="0" fontId="37" fillId="33" borderId="0" xfId="42" applyFont="1" applyFill="1" applyAlignment="1">
      <alignment horizontal="left" wrapText="1"/>
    </xf>
    <xf numFmtId="0" fontId="42" fillId="34" borderId="0" xfId="0" applyFont="1" applyFill="1" applyAlignment="1" applyProtection="1">
      <alignment horizontal="center" vertical="center"/>
      <protection locked="0"/>
    </xf>
    <xf numFmtId="0" fontId="51" fillId="39" borderId="13" xfId="0" applyFont="1" applyFill="1" applyBorder="1" applyAlignment="1" applyProtection="1">
      <alignment horizontal="left" vertical="center" wrapText="1"/>
      <protection hidden="1"/>
    </xf>
    <xf numFmtId="0" fontId="51" fillId="39" borderId="15" xfId="0" applyFont="1" applyFill="1" applyBorder="1" applyAlignment="1" applyProtection="1">
      <alignment horizontal="left" vertical="center" wrapText="1"/>
      <protection hidden="1"/>
    </xf>
    <xf numFmtId="0" fontId="51" fillId="39" borderId="14" xfId="0" applyFont="1" applyFill="1" applyBorder="1" applyAlignment="1" applyProtection="1">
      <alignment horizontal="left" vertical="center" wrapText="1"/>
      <protection hidden="1"/>
    </xf>
    <xf numFmtId="0" fontId="51" fillId="39" borderId="13" xfId="0" applyFont="1" applyFill="1" applyBorder="1" applyAlignment="1" applyProtection="1">
      <alignment horizontal="left" vertical="center"/>
      <protection hidden="1"/>
    </xf>
    <xf numFmtId="0" fontId="51" fillId="39" borderId="15" xfId="0" applyFont="1" applyFill="1" applyBorder="1" applyAlignment="1" applyProtection="1">
      <alignment horizontal="left" vertical="center"/>
      <protection hidden="1"/>
    </xf>
    <xf numFmtId="0" fontId="51" fillId="39" borderId="14" xfId="0" applyFont="1" applyFill="1" applyBorder="1" applyAlignment="1" applyProtection="1">
      <alignment horizontal="left" vertical="center"/>
      <protection hidden="1"/>
    </xf>
    <xf numFmtId="0" fontId="46" fillId="35" borderId="13" xfId="0" applyFont="1" applyFill="1" applyBorder="1" applyAlignment="1" applyProtection="1">
      <alignment horizontal="center" vertical="center" wrapText="1"/>
      <protection hidden="1"/>
    </xf>
    <xf numFmtId="0" fontId="46" fillId="35" borderId="14" xfId="0" applyFont="1" applyFill="1" applyBorder="1" applyAlignment="1" applyProtection="1">
      <alignment horizontal="center" vertical="center" wrapText="1"/>
      <protection hidden="1"/>
    </xf>
    <xf numFmtId="0" fontId="46" fillId="35" borderId="15" xfId="0" applyFont="1" applyFill="1" applyBorder="1" applyAlignment="1" applyProtection="1">
      <alignment horizontal="center" vertical="center" wrapText="1"/>
      <protection hidden="1"/>
    </xf>
    <xf numFmtId="0" fontId="47" fillId="37" borderId="13" xfId="0" applyFont="1" applyFill="1" applyBorder="1" applyAlignment="1" applyProtection="1">
      <alignment horizontal="center" vertical="center" wrapText="1"/>
      <protection hidden="1"/>
    </xf>
    <xf numFmtId="0" fontId="47" fillId="37" borderId="15" xfId="0" applyFont="1" applyFill="1" applyBorder="1" applyAlignment="1" applyProtection="1">
      <alignment horizontal="center" vertical="center" wrapText="1"/>
      <protection hidden="1"/>
    </xf>
    <xf numFmtId="0" fontId="46" fillId="35" borderId="10" xfId="0" applyFont="1" applyFill="1" applyBorder="1" applyAlignment="1" applyProtection="1">
      <alignment horizontal="center" vertical="center" wrapText="1"/>
      <protection hidden="1"/>
    </xf>
    <xf numFmtId="0" fontId="46" fillId="35" borderId="16" xfId="0" applyFont="1" applyFill="1" applyBorder="1" applyAlignment="1" applyProtection="1">
      <alignment horizontal="center" vertical="center" wrapText="1"/>
      <protection hidden="1"/>
    </xf>
    <xf numFmtId="0" fontId="46" fillId="36" borderId="10" xfId="0" applyFont="1" applyFill="1" applyBorder="1" applyAlignment="1" applyProtection="1">
      <alignment horizontal="center" vertical="center" wrapText="1"/>
      <protection hidden="1"/>
    </xf>
    <xf numFmtId="0" fontId="46" fillId="36" borderId="16" xfId="0" applyFont="1" applyFill="1" applyBorder="1" applyAlignment="1" applyProtection="1">
      <alignment horizontal="center" vertical="center" wrapText="1"/>
      <protection hidden="1"/>
    </xf>
    <xf numFmtId="0" fontId="41" fillId="34" borderId="23" xfId="0" applyFont="1" applyFill="1" applyBorder="1" applyAlignment="1" applyProtection="1">
      <alignment horizontal="left" wrapText="1"/>
      <protection locked="0"/>
    </xf>
    <xf numFmtId="0" fontId="41" fillId="34" borderId="24" xfId="0" applyFont="1" applyFill="1" applyBorder="1" applyAlignment="1" applyProtection="1">
      <alignment horizontal="left" wrapText="1"/>
      <protection locked="0"/>
    </xf>
    <xf numFmtId="0" fontId="41" fillId="34" borderId="25" xfId="0" applyFont="1" applyFill="1" applyBorder="1" applyAlignment="1" applyProtection="1">
      <alignment horizontal="left" wrapText="1"/>
      <protection locked="0"/>
    </xf>
    <xf numFmtId="0" fontId="41" fillId="34" borderId="26" xfId="0" applyFont="1" applyFill="1" applyBorder="1" applyAlignment="1" applyProtection="1">
      <alignment horizontal="left" wrapText="1"/>
      <protection locked="0"/>
    </xf>
    <xf numFmtId="0" fontId="41" fillId="34" borderId="27" xfId="0" applyFont="1" applyFill="1" applyBorder="1" applyAlignment="1" applyProtection="1">
      <alignment horizontal="left" wrapText="1"/>
      <protection locked="0"/>
    </xf>
    <xf numFmtId="0" fontId="41" fillId="34" borderId="28" xfId="0" applyFont="1" applyFill="1" applyBorder="1" applyAlignment="1" applyProtection="1">
      <alignment horizontal="left" wrapText="1"/>
      <protection locked="0"/>
    </xf>
    <xf numFmtId="0" fontId="51" fillId="38" borderId="13" xfId="0" applyFont="1" applyFill="1" applyBorder="1" applyAlignment="1" applyProtection="1">
      <alignment horizontal="left" vertical="center"/>
      <protection hidden="1"/>
    </xf>
    <xf numFmtId="0" fontId="51" fillId="38" borderId="15" xfId="0" applyFont="1" applyFill="1" applyBorder="1" applyAlignment="1" applyProtection="1">
      <alignment horizontal="left" vertical="center"/>
      <protection hidden="1"/>
    </xf>
    <xf numFmtId="0" fontId="51" fillId="38" borderId="14" xfId="0" applyFont="1" applyFill="1" applyBorder="1" applyAlignment="1" applyProtection="1">
      <alignment horizontal="left" vertical="center"/>
      <protection hidden="1"/>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o"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1 2" xfId="42" xr:uid="{00000000-0005-0000-0000-000017000000}"/>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5">
    <dxf>
      <fill>
        <patternFill patternType="none">
          <bgColor auto="1"/>
        </patternFill>
      </fill>
    </dxf>
    <dxf>
      <fill>
        <patternFill patternType="none">
          <bgColor auto="1"/>
        </patternFill>
      </fill>
    </dxf>
    <dxf>
      <fill>
        <patternFill>
          <bgColor rgb="FFA9D08E"/>
        </patternFill>
      </fill>
    </dxf>
    <dxf>
      <fill>
        <patternFill>
          <bgColor rgb="FFFFE699"/>
        </patternFill>
      </fill>
    </dxf>
    <dxf>
      <fill>
        <patternFill>
          <bgColor rgb="FFFF7979"/>
        </patternFill>
      </fill>
    </dxf>
  </dxfs>
  <tableStyles count="0" defaultTableStyle="TableStyleMedium2" defaultPivotStyle="PivotStyleLight16"/>
  <colors>
    <mruColors>
      <color rgb="FFFF7979"/>
      <color rgb="FFFFE699"/>
      <color rgb="FFA9D08E"/>
      <color rgb="FFEB5569"/>
      <color rgb="FF54B690"/>
      <color rgb="FFFFD147"/>
      <color rgb="FF00AD9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sv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4</xdr:col>
      <xdr:colOff>2362200</xdr:colOff>
      <xdr:row>4</xdr:row>
      <xdr:rowOff>15240</xdr:rowOff>
    </xdr:from>
    <xdr:ext cx="579120" cy="586740"/>
    <xdr:pic>
      <xdr:nvPicPr>
        <xdr:cNvPr id="2" name="Gráfico 1" descr="Diagrama de Gantt con relleno sólido">
          <a:extLst>
            <a:ext uri="{FF2B5EF4-FFF2-40B4-BE49-F238E27FC236}">
              <a16:creationId xmlns:a16="http://schemas.microsoft.com/office/drawing/2014/main" id="{F6E88175-3689-401D-A571-12B343C300D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8286750" y="834390"/>
          <a:ext cx="579120" cy="586740"/>
        </a:xfrm>
        <a:prstGeom prst="rect">
          <a:avLst/>
        </a:prstGeom>
      </xdr:spPr>
    </xdr:pic>
    <xdr:clientData/>
  </xdr:oneCellAnchor>
  <xdr:twoCellAnchor editAs="oneCell">
    <xdr:from>
      <xdr:col>4</xdr:col>
      <xdr:colOff>1619380</xdr:colOff>
      <xdr:row>0</xdr:row>
      <xdr:rowOff>80052</xdr:rowOff>
    </xdr:from>
    <xdr:to>
      <xdr:col>5</xdr:col>
      <xdr:colOff>20585</xdr:colOff>
      <xdr:row>3</xdr:row>
      <xdr:rowOff>53340</xdr:rowOff>
    </xdr:to>
    <xdr:pic>
      <xdr:nvPicPr>
        <xdr:cNvPr id="3" name="Imagen 2">
          <a:extLst>
            <a:ext uri="{FF2B5EF4-FFF2-40B4-BE49-F238E27FC236}">
              <a16:creationId xmlns:a16="http://schemas.microsoft.com/office/drawing/2014/main" id="{B998DBDE-EF67-4BFD-9122-EB4BB45E00A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7543930" y="80052"/>
          <a:ext cx="1115830" cy="53526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yrojas\Documents\Yuliana%20PC\CEPLAN\Ceplan%20PC\74.%20Capacitaci&#243;n%20PESEM%2008.23\Reportes%20Pesem%20a%20entregar\1.%20RS_PESEM%20-MEF.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 val="Instrucciones"/>
      <sheetName val="1."/>
    </sheetNames>
    <sheetDataSet>
      <sheetData sheetId="0">
        <row r="3">
          <cell r="CD3" t="str">
            <v>Ascendente</v>
          </cell>
        </row>
        <row r="4">
          <cell r="CD4" t="str">
            <v>Descendente</v>
          </cell>
        </row>
        <row r="5">
          <cell r="CD5" t="str">
            <v>No_definido</v>
          </cell>
        </row>
      </sheetData>
      <sheetData sheetId="1"/>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39997558519241921"/>
  </sheetPr>
  <dimension ref="A2:M22"/>
  <sheetViews>
    <sheetView showGridLines="0" zoomScale="115" zoomScaleNormal="115" workbookViewId="0">
      <selection activeCell="G5" sqref="G5"/>
    </sheetView>
  </sheetViews>
  <sheetFormatPr baseColWidth="10" defaultColWidth="9.140625" defaultRowHeight="12.75" x14ac:dyDescent="0.2"/>
  <cols>
    <col min="1" max="1" width="4.7109375" style="6" customWidth="1"/>
    <col min="2" max="2" width="2.7109375" style="6" customWidth="1"/>
    <col min="3" max="5" width="40.7109375" style="9" customWidth="1"/>
    <col min="6" max="6" width="2.7109375" style="9" customWidth="1"/>
    <col min="7" max="16384" width="9.140625" style="9"/>
  </cols>
  <sheetData>
    <row r="2" spans="1:13" ht="15.75" x14ac:dyDescent="0.25">
      <c r="B2" s="7" t="s">
        <v>53</v>
      </c>
      <c r="C2" s="8"/>
    </row>
    <row r="3" spans="1:13" ht="15.75" x14ac:dyDescent="0.25">
      <c r="B3" s="10" t="s">
        <v>54</v>
      </c>
      <c r="C3" s="8"/>
    </row>
    <row r="4" spans="1:13" s="11" customFormat="1" ht="20.45" customHeight="1" x14ac:dyDescent="0.4">
      <c r="D4" s="12"/>
    </row>
    <row r="5" spans="1:13" ht="50.1" customHeight="1" x14ac:dyDescent="0.4">
      <c r="A5" s="11"/>
      <c r="B5" s="13"/>
      <c r="C5" s="125" t="s">
        <v>55</v>
      </c>
      <c r="D5" s="125"/>
      <c r="E5" s="125"/>
      <c r="F5" s="13"/>
      <c r="G5" s="11"/>
      <c r="H5" s="11"/>
      <c r="I5" s="11"/>
      <c r="J5" s="11"/>
      <c r="K5" s="11"/>
      <c r="L5" s="11"/>
      <c r="M5" s="11"/>
    </row>
    <row r="6" spans="1:13" ht="14.45" customHeight="1" x14ac:dyDescent="0.4">
      <c r="A6" s="11"/>
      <c r="B6" s="14"/>
      <c r="C6" s="15"/>
      <c r="D6" s="16"/>
      <c r="E6" s="14"/>
      <c r="F6" s="14"/>
      <c r="G6" s="11"/>
      <c r="H6" s="11"/>
      <c r="I6" s="11"/>
      <c r="J6" s="11"/>
      <c r="K6" s="11"/>
      <c r="L6" s="11"/>
      <c r="M6" s="11"/>
    </row>
    <row r="7" spans="1:13" s="6" customFormat="1" ht="108" customHeight="1" x14ac:dyDescent="0.4">
      <c r="A7" s="11"/>
      <c r="B7" s="14"/>
      <c r="C7" s="126" t="s">
        <v>120</v>
      </c>
      <c r="D7" s="126"/>
      <c r="E7" s="126"/>
      <c r="F7" s="14"/>
      <c r="G7" s="11"/>
      <c r="H7" s="11"/>
      <c r="I7" s="11"/>
      <c r="J7" s="11"/>
      <c r="K7" s="11"/>
      <c r="L7" s="11"/>
      <c r="M7" s="11"/>
    </row>
    <row r="8" spans="1:13" s="6" customFormat="1" ht="189.75" customHeight="1" x14ac:dyDescent="0.4">
      <c r="A8" s="11"/>
      <c r="B8" s="14"/>
      <c r="C8" s="127" t="s">
        <v>121</v>
      </c>
      <c r="D8" s="127"/>
      <c r="E8" s="127"/>
      <c r="F8" s="14"/>
      <c r="G8" s="11"/>
      <c r="H8" s="11"/>
      <c r="I8" s="11"/>
      <c r="J8" s="11"/>
      <c r="K8" s="11"/>
      <c r="L8" s="11"/>
      <c r="M8" s="11"/>
    </row>
    <row r="9" spans="1:13" ht="18.75" customHeight="1" x14ac:dyDescent="0.3">
      <c r="A9" s="9"/>
      <c r="B9" s="17"/>
      <c r="C9" s="17"/>
      <c r="D9" s="18"/>
      <c r="E9" s="17"/>
      <c r="F9" s="17"/>
    </row>
    <row r="10" spans="1:13" ht="50.1" customHeight="1" x14ac:dyDescent="0.2">
      <c r="A10" s="9"/>
      <c r="B10" s="9"/>
    </row>
    <row r="11" spans="1:13" ht="14.45" customHeight="1" x14ac:dyDescent="0.2">
      <c r="A11" s="9"/>
      <c r="B11" s="9"/>
      <c r="D11" s="19"/>
    </row>
    <row r="12" spans="1:13" ht="90" customHeight="1" x14ac:dyDescent="0.2">
      <c r="C12" s="6"/>
      <c r="D12" s="6"/>
      <c r="E12" s="6"/>
      <c r="F12" s="6"/>
      <c r="G12" s="6"/>
      <c r="H12" s="6"/>
    </row>
    <row r="13" spans="1:13" ht="14.45" customHeight="1" x14ac:dyDescent="0.2">
      <c r="A13" s="9"/>
      <c r="B13" s="9"/>
    </row>
    <row r="14" spans="1:13" x14ac:dyDescent="0.2">
      <c r="A14" s="9"/>
      <c r="B14" s="9"/>
      <c r="D14" s="6"/>
    </row>
    <row r="15" spans="1:13" x14ac:dyDescent="0.2">
      <c r="A15" s="9"/>
      <c r="B15" s="9"/>
      <c r="D15" s="6"/>
    </row>
    <row r="16" spans="1:13" x14ac:dyDescent="0.2">
      <c r="A16" s="9"/>
      <c r="B16" s="9"/>
      <c r="D16" s="6"/>
    </row>
    <row r="17" spans="1:4" x14ac:dyDescent="0.2">
      <c r="A17" s="9"/>
      <c r="B17" s="9"/>
      <c r="D17" s="6"/>
    </row>
    <row r="18" spans="1:4" x14ac:dyDescent="0.2">
      <c r="A18" s="9"/>
      <c r="B18" s="9"/>
      <c r="D18" s="6"/>
    </row>
    <row r="19" spans="1:4" x14ac:dyDescent="0.2">
      <c r="A19" s="9"/>
      <c r="B19" s="9"/>
      <c r="D19" s="6"/>
    </row>
    <row r="20" spans="1:4" x14ac:dyDescent="0.2">
      <c r="A20" s="9"/>
      <c r="B20" s="9"/>
      <c r="D20" s="6"/>
    </row>
    <row r="21" spans="1:4" x14ac:dyDescent="0.2">
      <c r="A21" s="9"/>
      <c r="B21" s="9"/>
      <c r="D21" s="6"/>
    </row>
    <row r="22" spans="1:4" x14ac:dyDescent="0.2">
      <c r="A22" s="9"/>
      <c r="B22" s="9"/>
      <c r="D22" s="6"/>
    </row>
  </sheetData>
  <mergeCells count="3">
    <mergeCell ref="C5:E5"/>
    <mergeCell ref="C7:E7"/>
    <mergeCell ref="C8:E8"/>
  </mergeCells>
  <pageMargins left="0.5" right="0.5" top="0.5" bottom="0.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CX61"/>
  <sheetViews>
    <sheetView showGridLines="0" tabSelected="1" topLeftCell="C1" zoomScale="85" zoomScaleNormal="85" zoomScaleSheetLayoutView="40" workbookViewId="0">
      <pane ySplit="10" topLeftCell="A48" activePane="bottomLeft" state="frozen"/>
      <selection activeCell="B1" sqref="B1"/>
      <selection pane="bottomLeft" activeCell="AB7" sqref="AB7"/>
    </sheetView>
  </sheetViews>
  <sheetFormatPr baseColWidth="10" defaultColWidth="11.5703125" defaultRowHeight="15" x14ac:dyDescent="0.25"/>
  <cols>
    <col min="1" max="1" width="3.85546875" style="20" customWidth="1"/>
    <col min="2" max="2" width="23.140625" style="20" customWidth="1"/>
    <col min="3" max="3" width="67.28515625" style="20" customWidth="1"/>
    <col min="4" max="4" width="23.28515625" style="20" customWidth="1"/>
    <col min="5" max="5" width="28.42578125" style="20" customWidth="1"/>
    <col min="6" max="6" width="16.42578125" style="20" customWidth="1"/>
    <col min="7" max="7" width="11.5703125" style="20"/>
    <col min="8" max="8" width="13.42578125" style="20" customWidth="1"/>
    <col min="9" max="9" width="9.7109375" style="67" customWidth="1"/>
    <col min="10" max="15" width="6.7109375" style="20" customWidth="1"/>
    <col min="16" max="16" width="9.140625" style="20" customWidth="1"/>
    <col min="17" max="17" width="6.7109375" style="20" customWidth="1"/>
    <col min="18" max="18" width="9.7109375" style="20" customWidth="1"/>
    <col min="19" max="24" width="6.7109375" style="20" customWidth="1"/>
    <col min="25" max="25" width="6.85546875" style="20" customWidth="1"/>
    <col min="26" max="26" width="9.42578125" style="20" customWidth="1"/>
    <col min="27" max="27" width="4.28515625" style="20" customWidth="1"/>
    <col min="28" max="28" width="9.85546875" style="1" customWidth="1"/>
    <col min="29" max="29" width="6.85546875" style="1" customWidth="1"/>
    <col min="30" max="30" width="6.5703125" style="5" customWidth="1"/>
    <col min="31" max="31" width="5" style="5" customWidth="1"/>
    <col min="32" max="32" width="4.140625" style="1" customWidth="1"/>
    <col min="33" max="34" width="11.5703125" style="1" customWidth="1"/>
    <col min="35" max="16384" width="11.5703125" style="20"/>
  </cols>
  <sheetData>
    <row r="2" spans="2:37" s="24" customFormat="1" ht="39" customHeight="1" x14ac:dyDescent="0.3">
      <c r="B2" s="128" t="s">
        <v>132</v>
      </c>
      <c r="C2" s="128"/>
      <c r="D2" s="128"/>
      <c r="E2" s="128"/>
      <c r="F2" s="128"/>
      <c r="G2" s="128"/>
      <c r="H2" s="128"/>
      <c r="I2" s="128"/>
      <c r="J2" s="128"/>
      <c r="K2" s="128"/>
      <c r="L2" s="128"/>
      <c r="M2" s="128"/>
      <c r="N2" s="128"/>
      <c r="O2" s="128"/>
      <c r="P2" s="128"/>
      <c r="Q2" s="128"/>
      <c r="R2" s="128"/>
      <c r="S2" s="128"/>
      <c r="T2" s="128"/>
      <c r="U2" s="128"/>
      <c r="V2" s="128"/>
      <c r="W2" s="128"/>
      <c r="X2" s="128"/>
      <c r="Y2" s="128"/>
      <c r="Z2" s="128"/>
      <c r="AA2" s="128"/>
      <c r="AB2" s="128"/>
      <c r="AC2" s="29"/>
      <c r="AD2" s="29"/>
      <c r="AE2" s="29"/>
    </row>
    <row r="3" spans="2:37" s="24" customFormat="1" ht="30.75" customHeight="1" x14ac:dyDescent="0.3">
      <c r="B3" s="128" t="s">
        <v>133</v>
      </c>
      <c r="C3" s="128"/>
      <c r="D3" s="128"/>
      <c r="E3" s="128"/>
      <c r="F3" s="128"/>
      <c r="G3" s="128"/>
      <c r="H3" s="128"/>
      <c r="I3" s="128"/>
      <c r="J3" s="128"/>
      <c r="K3" s="128"/>
      <c r="L3" s="128"/>
      <c r="M3" s="128"/>
      <c r="N3" s="128"/>
      <c r="O3" s="128"/>
      <c r="P3" s="128"/>
      <c r="Q3" s="128"/>
      <c r="R3" s="128"/>
      <c r="S3" s="128"/>
      <c r="T3" s="128"/>
      <c r="U3" s="128"/>
      <c r="V3" s="128"/>
      <c r="W3" s="128"/>
      <c r="X3" s="128"/>
      <c r="Y3" s="128"/>
      <c r="Z3" s="128"/>
      <c r="AA3" s="128"/>
      <c r="AB3" s="128"/>
      <c r="AC3" s="29"/>
      <c r="AD3" s="29"/>
      <c r="AE3" s="29"/>
    </row>
    <row r="4" spans="2:37" s="24" customFormat="1" ht="15.95" customHeight="1" x14ac:dyDescent="0.3">
      <c r="B4" s="25"/>
      <c r="C4" s="84" t="s">
        <v>134</v>
      </c>
      <c r="D4" s="85"/>
      <c r="E4" s="85"/>
      <c r="F4" s="86"/>
      <c r="G4" s="83"/>
      <c r="H4" s="83"/>
      <c r="I4" s="83"/>
      <c r="J4" s="83"/>
      <c r="K4" s="83"/>
      <c r="L4" s="83"/>
      <c r="M4" s="83"/>
      <c r="N4" s="83"/>
      <c r="O4" s="83"/>
      <c r="P4" s="83"/>
      <c r="Q4" s="83"/>
      <c r="R4" s="83"/>
      <c r="S4" s="83"/>
      <c r="T4" s="83"/>
      <c r="AC4" s="29"/>
      <c r="AD4" s="29"/>
      <c r="AE4" s="29"/>
    </row>
    <row r="5" spans="2:37" s="24" customFormat="1" ht="15.95" customHeight="1" x14ac:dyDescent="0.3">
      <c r="B5" s="25"/>
      <c r="C5" s="84" t="s">
        <v>135</v>
      </c>
      <c r="D5" s="85"/>
      <c r="E5" s="85"/>
      <c r="F5" s="86"/>
      <c r="G5" s="83"/>
      <c r="H5" s="83"/>
      <c r="I5" s="83"/>
      <c r="J5" s="83"/>
      <c r="K5" s="83"/>
      <c r="L5" s="83"/>
      <c r="M5" s="83"/>
      <c r="N5" s="83"/>
      <c r="O5" s="83"/>
      <c r="P5" s="83"/>
      <c r="Q5" s="83"/>
      <c r="R5" s="83"/>
      <c r="S5" s="83"/>
      <c r="T5" s="83"/>
      <c r="AC5" s="29"/>
      <c r="AD5" s="29"/>
      <c r="AE5" s="29"/>
    </row>
    <row r="6" spans="2:37" s="24" customFormat="1" ht="15.95" customHeight="1" x14ac:dyDescent="0.3">
      <c r="B6" s="25"/>
      <c r="C6" s="84" t="s">
        <v>136</v>
      </c>
      <c r="D6" s="85"/>
      <c r="E6" s="85"/>
      <c r="F6" s="86"/>
      <c r="G6" s="83"/>
      <c r="H6" s="83"/>
      <c r="I6" s="83"/>
      <c r="J6" s="83"/>
      <c r="K6" s="83"/>
      <c r="L6" s="83"/>
      <c r="M6" s="83"/>
      <c r="N6" s="83"/>
      <c r="O6" s="83"/>
      <c r="P6" s="83"/>
      <c r="Q6" s="83"/>
      <c r="R6" s="83"/>
      <c r="S6" s="83"/>
      <c r="T6" s="83"/>
      <c r="AC6" s="29"/>
      <c r="AD6" s="29"/>
      <c r="AE6" s="29"/>
    </row>
    <row r="7" spans="2:37" x14ac:dyDescent="0.25">
      <c r="I7" s="20"/>
      <c r="AB7" s="20"/>
      <c r="AC7" s="20"/>
      <c r="AD7" s="20"/>
      <c r="AE7" s="20"/>
      <c r="AG7" s="20"/>
      <c r="AH7" s="20"/>
      <c r="AI7" s="1"/>
      <c r="AJ7" s="1"/>
      <c r="AK7" s="1"/>
    </row>
    <row r="8" spans="2:37" ht="14.45" customHeight="1" x14ac:dyDescent="0.35">
      <c r="B8" s="2"/>
      <c r="C8" s="22"/>
      <c r="D8" s="21"/>
      <c r="E8" s="21"/>
      <c r="F8" s="21"/>
      <c r="G8" s="21"/>
      <c r="H8" s="21"/>
      <c r="I8" s="68"/>
      <c r="J8" s="21"/>
      <c r="K8" s="21"/>
      <c r="L8" s="21"/>
      <c r="M8" s="21"/>
      <c r="N8" s="21"/>
      <c r="O8" s="21"/>
      <c r="P8" s="21"/>
      <c r="Q8" s="21"/>
      <c r="R8" s="23"/>
      <c r="S8" s="23"/>
      <c r="T8" s="23"/>
      <c r="U8" s="23"/>
      <c r="V8" s="23"/>
      <c r="W8" s="23"/>
      <c r="X8" s="23"/>
      <c r="Y8" s="23"/>
    </row>
    <row r="9" spans="2:37" s="51" customFormat="1" ht="47.25" x14ac:dyDescent="0.25">
      <c r="B9" s="140" t="s">
        <v>24</v>
      </c>
      <c r="C9" s="140" t="s">
        <v>25</v>
      </c>
      <c r="D9" s="135" t="s">
        <v>26</v>
      </c>
      <c r="E9" s="136"/>
      <c r="F9" s="140" t="s">
        <v>27</v>
      </c>
      <c r="G9" s="142" t="s">
        <v>28</v>
      </c>
      <c r="H9" s="142" t="s">
        <v>29</v>
      </c>
      <c r="I9" s="135" t="s">
        <v>30</v>
      </c>
      <c r="J9" s="136"/>
      <c r="K9" s="137"/>
      <c r="L9" s="137"/>
      <c r="M9" s="137"/>
      <c r="N9" s="137"/>
      <c r="O9" s="137"/>
      <c r="P9" s="137"/>
      <c r="Q9" s="137"/>
      <c r="R9" s="137"/>
      <c r="S9" s="137"/>
      <c r="T9" s="138" t="s">
        <v>31</v>
      </c>
      <c r="U9" s="139"/>
      <c r="V9" s="139"/>
      <c r="W9" s="139"/>
      <c r="X9" s="139"/>
      <c r="Y9" s="139"/>
      <c r="Z9" s="50" t="s">
        <v>32</v>
      </c>
      <c r="AB9" s="52"/>
      <c r="AC9" s="52"/>
      <c r="AD9" s="53"/>
      <c r="AE9" s="53"/>
      <c r="AF9" s="52"/>
      <c r="AG9" s="52"/>
      <c r="AH9" s="52"/>
    </row>
    <row r="10" spans="2:37" s="51" customFormat="1" ht="15.75" x14ac:dyDescent="0.25">
      <c r="B10" s="141"/>
      <c r="C10" s="141"/>
      <c r="D10" s="54" t="s">
        <v>1</v>
      </c>
      <c r="E10" s="54" t="s">
        <v>33</v>
      </c>
      <c r="F10" s="141"/>
      <c r="G10" s="143"/>
      <c r="H10" s="143"/>
      <c r="I10" s="54" t="s">
        <v>2</v>
      </c>
      <c r="J10" s="54" t="s">
        <v>3</v>
      </c>
      <c r="K10" s="54">
        <v>2017</v>
      </c>
      <c r="L10" s="54">
        <v>2018</v>
      </c>
      <c r="M10" s="54">
        <v>2019</v>
      </c>
      <c r="N10" s="54">
        <v>2020</v>
      </c>
      <c r="O10" s="54">
        <v>2021</v>
      </c>
      <c r="P10" s="54">
        <v>2022</v>
      </c>
      <c r="Q10" s="54">
        <v>2023</v>
      </c>
      <c r="R10" s="54">
        <v>2024</v>
      </c>
      <c r="S10" s="54">
        <v>2025</v>
      </c>
      <c r="T10" s="50">
        <v>2017</v>
      </c>
      <c r="U10" s="50">
        <v>2018</v>
      </c>
      <c r="V10" s="50">
        <v>2019</v>
      </c>
      <c r="W10" s="50">
        <v>2020</v>
      </c>
      <c r="X10" s="50">
        <v>2021</v>
      </c>
      <c r="Y10" s="50">
        <v>2022</v>
      </c>
      <c r="Z10" s="50">
        <v>2022</v>
      </c>
      <c r="AB10" s="52"/>
      <c r="AC10" s="52"/>
      <c r="AD10" s="53"/>
      <c r="AE10" s="53"/>
      <c r="AF10" s="52"/>
      <c r="AG10" s="52"/>
      <c r="AH10" s="52"/>
      <c r="AI10" s="55"/>
    </row>
    <row r="11" spans="2:37" s="51" customFormat="1" ht="27" customHeight="1" x14ac:dyDescent="0.25">
      <c r="B11" s="56" t="s">
        <v>0</v>
      </c>
      <c r="C11" s="56" t="s">
        <v>56</v>
      </c>
      <c r="D11" s="56"/>
      <c r="E11" s="56"/>
      <c r="F11" s="56"/>
      <c r="G11" s="56"/>
      <c r="H11" s="56"/>
      <c r="I11" s="57"/>
      <c r="J11" s="56"/>
      <c r="K11" s="57"/>
      <c r="L11" s="57"/>
      <c r="M11" s="57"/>
      <c r="N11" s="57"/>
      <c r="O11" s="57"/>
      <c r="P11" s="57"/>
      <c r="Q11" s="57"/>
      <c r="R11" s="57"/>
      <c r="S11" s="57"/>
      <c r="T11" s="57"/>
      <c r="U11" s="57"/>
      <c r="V11" s="57"/>
      <c r="W11" s="57"/>
      <c r="X11" s="57"/>
      <c r="Y11" s="57"/>
      <c r="Z11" s="58">
        <f>IFERROR(AVERAGEIFS(AC12,AC12,"&lt;&gt;ND"),"ND")</f>
        <v>100</v>
      </c>
      <c r="AB11" s="52"/>
      <c r="AC11" s="52"/>
      <c r="AD11" s="53"/>
      <c r="AE11" s="53"/>
      <c r="AF11" s="52"/>
      <c r="AG11" s="52"/>
      <c r="AH11" s="52"/>
    </row>
    <row r="12" spans="2:37" s="51" customFormat="1" ht="47.25" x14ac:dyDescent="0.25">
      <c r="B12" s="59" t="s">
        <v>4</v>
      </c>
      <c r="C12" s="89" t="s">
        <v>105</v>
      </c>
      <c r="D12" s="90" t="s">
        <v>106</v>
      </c>
      <c r="E12" s="90" t="s">
        <v>107</v>
      </c>
      <c r="F12" s="91" t="s">
        <v>118</v>
      </c>
      <c r="G12" s="113" t="s">
        <v>35</v>
      </c>
      <c r="H12" s="113" t="s">
        <v>40</v>
      </c>
      <c r="I12" s="113">
        <v>2016</v>
      </c>
      <c r="J12" s="113">
        <v>1096</v>
      </c>
      <c r="K12" s="113">
        <v>1181</v>
      </c>
      <c r="L12" s="113">
        <v>1274</v>
      </c>
      <c r="M12" s="113">
        <v>1375</v>
      </c>
      <c r="N12" s="113">
        <v>779</v>
      </c>
      <c r="O12" s="113">
        <v>1265</v>
      </c>
      <c r="P12" s="113">
        <v>1272</v>
      </c>
      <c r="Q12" s="113">
        <v>1280</v>
      </c>
      <c r="R12" s="113">
        <v>1288</v>
      </c>
      <c r="S12" s="113">
        <v>1372</v>
      </c>
      <c r="T12" s="113">
        <v>1152</v>
      </c>
      <c r="U12" s="113">
        <v>1344</v>
      </c>
      <c r="V12" s="113">
        <v>1299</v>
      </c>
      <c r="W12" s="113">
        <v>1116</v>
      </c>
      <c r="X12" s="113">
        <v>1265</v>
      </c>
      <c r="Y12" s="113">
        <v>1701</v>
      </c>
      <c r="Z12" s="60">
        <f>IF(OR(P12="",Y12=""),"Llenar",IF(OR(Y12="ND",P12="ND"),"ND",IF(G12="Ascendente",Y12/P12*100,IF(AND(G12="Descendente",P12=0,Y12=0),100,IF(AND(G12="Descendente",P12=0,Y12&lt;&gt;0),0,IF(G12="Descendente",P12/Y12*100,IF(AND(G12="No_definido",H12="Máximo permisible"),IF(Y12&lt;=P12,100,0),IF(AND(G12="No_definido",H12="Mínimo permisible"),IF(Y12&gt;=P12,100,0),"Llenar"))))))))</f>
        <v>133.72641509433961</v>
      </c>
      <c r="AB12" s="52"/>
      <c r="AC12" s="52">
        <f>IF(Z12="Llenar","",IF(OR(Z12="INDET",Z12="Llenar",Z12="ND"),"ND",IF(Z12&gt;=100,100,Z12)))</f>
        <v>100</v>
      </c>
      <c r="AD12" s="53"/>
      <c r="AE12" s="53"/>
      <c r="AF12" s="52"/>
      <c r="AG12" s="52"/>
      <c r="AH12" s="52"/>
    </row>
    <row r="13" spans="2:37" s="51" customFormat="1" ht="31.5" customHeight="1" x14ac:dyDescent="0.25">
      <c r="B13" s="87" t="s">
        <v>6</v>
      </c>
      <c r="C13" s="129" t="s">
        <v>104</v>
      </c>
      <c r="D13" s="130"/>
      <c r="E13" s="130"/>
      <c r="F13" s="130"/>
      <c r="G13" s="130"/>
      <c r="H13" s="130"/>
      <c r="I13" s="130"/>
      <c r="J13" s="130"/>
      <c r="K13" s="130"/>
      <c r="L13" s="130"/>
      <c r="M13" s="130"/>
      <c r="N13" s="130"/>
      <c r="O13" s="130"/>
      <c r="P13" s="130"/>
      <c r="Q13" s="130"/>
      <c r="R13" s="130"/>
      <c r="S13" s="130"/>
      <c r="T13" s="130"/>
      <c r="U13" s="130"/>
      <c r="V13" s="130"/>
      <c r="W13" s="130"/>
      <c r="X13" s="130"/>
      <c r="Y13" s="131"/>
      <c r="Z13" s="88">
        <f>IFERROR(AVERAGEIFS(AC14:AC14,AC14:AC14,"&lt;&gt;ND"),"ND")</f>
        <v>85.833333333333343</v>
      </c>
      <c r="AB13" s="52"/>
      <c r="AC13" s="52"/>
      <c r="AD13" s="53"/>
      <c r="AE13" s="53"/>
      <c r="AF13" s="52"/>
      <c r="AG13" s="52"/>
      <c r="AH13" s="52"/>
    </row>
    <row r="14" spans="2:37" s="51" customFormat="1" ht="64.5" customHeight="1" x14ac:dyDescent="0.25">
      <c r="B14" s="59" t="s">
        <v>43</v>
      </c>
      <c r="C14" s="94" t="s">
        <v>103</v>
      </c>
      <c r="D14" s="95" t="s">
        <v>106</v>
      </c>
      <c r="E14" s="95" t="s">
        <v>107</v>
      </c>
      <c r="F14" s="96" t="s">
        <v>8</v>
      </c>
      <c r="G14" s="114" t="s">
        <v>35</v>
      </c>
      <c r="H14" s="114" t="s">
        <v>40</v>
      </c>
      <c r="I14" s="114">
        <v>2016</v>
      </c>
      <c r="J14" s="114">
        <v>10.7</v>
      </c>
      <c r="K14" s="114">
        <v>11.1</v>
      </c>
      <c r="L14" s="114">
        <v>11.6</v>
      </c>
      <c r="M14" s="114">
        <v>12.2</v>
      </c>
      <c r="N14" s="114">
        <v>6.2</v>
      </c>
      <c r="O14" s="114">
        <v>11.7</v>
      </c>
      <c r="P14" s="114">
        <v>12</v>
      </c>
      <c r="Q14" s="114">
        <v>12.3</v>
      </c>
      <c r="R14" s="114">
        <v>12.6</v>
      </c>
      <c r="S14" s="114">
        <v>12.6</v>
      </c>
      <c r="T14" s="114">
        <v>9.4</v>
      </c>
      <c r="U14" s="114">
        <v>10</v>
      </c>
      <c r="V14" s="114">
        <v>10.199999999999999</v>
      </c>
      <c r="W14" s="114">
        <v>12</v>
      </c>
      <c r="X14" s="114">
        <v>10.8</v>
      </c>
      <c r="Y14" s="114">
        <v>10.3</v>
      </c>
      <c r="Z14" s="60">
        <f>IF(OR(P14="",Y14=""),"Llenar",IF(OR(Y14="ND",P14="ND"),"ND",IF(G14="Ascendente",Y14/P14*100,IF(AND(G14="Descendente",P14=0,Y14=0),100,IF(AND(G14="Descendente",P14=0,Y14&lt;&gt;0),0,IF(G14="Descendente",P14/Y14*100,IF(AND(G14="No_definido",H14="Máximo permisible"),IF(Y14&lt;=P14,100,0),IF(AND(G14="No_definido",H14="Mínimo permisible"),IF(Y14&gt;=P14,100,0),"Llenar"))))))))</f>
        <v>85.833333333333343</v>
      </c>
      <c r="AB14" s="52"/>
      <c r="AC14" s="52">
        <f t="shared" ref="AC14" si="0">IF(Z14="Llenar","",IF(OR(Z14="INDET",Z14="Llenar",Z14="ND"),"ND",IF(Z14&gt;=100,100,Z14)))</f>
        <v>85.833333333333343</v>
      </c>
      <c r="AD14" s="53"/>
      <c r="AE14" s="53"/>
      <c r="AF14" s="52"/>
      <c r="AG14" s="52"/>
      <c r="AH14" s="52"/>
    </row>
    <row r="15" spans="2:37" s="51" customFormat="1" ht="27" customHeight="1" x14ac:dyDescent="0.25">
      <c r="B15" s="87" t="s">
        <v>7</v>
      </c>
      <c r="C15" s="129" t="s">
        <v>102</v>
      </c>
      <c r="D15" s="130"/>
      <c r="E15" s="130"/>
      <c r="F15" s="130"/>
      <c r="G15" s="130"/>
      <c r="H15" s="130"/>
      <c r="I15" s="130"/>
      <c r="J15" s="130"/>
      <c r="K15" s="130"/>
      <c r="L15" s="130"/>
      <c r="M15" s="130"/>
      <c r="N15" s="130"/>
      <c r="O15" s="130"/>
      <c r="P15" s="130"/>
      <c r="Q15" s="130"/>
      <c r="R15" s="130"/>
      <c r="S15" s="130"/>
      <c r="T15" s="130"/>
      <c r="U15" s="130"/>
      <c r="V15" s="130"/>
      <c r="W15" s="130"/>
      <c r="X15" s="130"/>
      <c r="Y15" s="131"/>
      <c r="Z15" s="88">
        <f>IFERROR(AVERAGEIFS(AC16:AC16,AC16:AC16,"&lt;&gt;ND"),"ND")</f>
        <v>100</v>
      </c>
      <c r="AB15" s="52"/>
      <c r="AC15" s="52"/>
      <c r="AD15" s="53"/>
      <c r="AE15" s="53"/>
      <c r="AF15" s="52"/>
      <c r="AG15" s="52"/>
      <c r="AH15" s="52"/>
    </row>
    <row r="16" spans="2:37" s="51" customFormat="1" ht="47.25" x14ac:dyDescent="0.25">
      <c r="B16" s="59" t="s">
        <v>44</v>
      </c>
      <c r="C16" s="94" t="s">
        <v>101</v>
      </c>
      <c r="D16" s="95" t="s">
        <v>106</v>
      </c>
      <c r="E16" s="95" t="s">
        <v>107</v>
      </c>
      <c r="F16" s="96" t="s">
        <v>8</v>
      </c>
      <c r="G16" s="114" t="s">
        <v>35</v>
      </c>
      <c r="H16" s="114" t="s">
        <v>40</v>
      </c>
      <c r="I16" s="114">
        <v>2014</v>
      </c>
      <c r="J16" s="114">
        <v>18.7</v>
      </c>
      <c r="K16" s="114">
        <v>25.7</v>
      </c>
      <c r="L16" s="114">
        <v>28.7</v>
      </c>
      <c r="M16" s="114">
        <v>32</v>
      </c>
      <c r="N16" s="114">
        <v>2.7</v>
      </c>
      <c r="O16" s="114">
        <v>4.2</v>
      </c>
      <c r="P16" s="114">
        <v>4.5999999999999996</v>
      </c>
      <c r="Q16" s="114">
        <v>4.8</v>
      </c>
      <c r="R16" s="114">
        <v>5</v>
      </c>
      <c r="S16" s="114">
        <v>5.2</v>
      </c>
      <c r="T16" s="114">
        <v>14.7</v>
      </c>
      <c r="U16" s="114">
        <v>16.399999999999999</v>
      </c>
      <c r="V16" s="114">
        <v>18.3</v>
      </c>
      <c r="W16" s="114">
        <v>3.8</v>
      </c>
      <c r="X16" s="114">
        <v>4.2</v>
      </c>
      <c r="Y16" s="114">
        <v>4.5999999999999996</v>
      </c>
      <c r="Z16" s="60">
        <f>IF(OR(P16="",Y16=""),"Llenar",IF(OR(Y16="ND",P16="ND"),"ND",IF(G16="Ascendente",Y16/P16*100,IF(AND(G16="Descendente",P16=0,Y16=0),100,IF(AND(G16="Descendente",P16=0,Y16&lt;&gt;0),0,IF(G16="Descendente",P16/Y16*100,IF(AND(G16="No_definido",H16="Máximo permisible"),IF(Y16&lt;=P16,100,0),IF(AND(G16="No_definido",H16="Mínimo permisible"),IF(Y16&gt;=P16,100,0),"Llenar"))))))))</f>
        <v>100</v>
      </c>
      <c r="AB16" s="52"/>
      <c r="AC16" s="52">
        <f t="shared" ref="AC16" si="1">IF(Z16="Llenar","",IF(OR(Z16="INDET",Z16="Llenar",Z16="ND"),"ND",IF(Z16&gt;=100,100,Z16)))</f>
        <v>100</v>
      </c>
      <c r="AD16" s="53"/>
      <c r="AE16" s="53"/>
      <c r="AF16" s="52"/>
      <c r="AG16" s="52"/>
      <c r="AH16" s="52"/>
    </row>
    <row r="17" spans="2:34" s="51" customFormat="1" ht="26.25" customHeight="1" x14ac:dyDescent="0.25">
      <c r="B17" s="87" t="s">
        <v>9</v>
      </c>
      <c r="C17" s="132" t="s">
        <v>100</v>
      </c>
      <c r="D17" s="133"/>
      <c r="E17" s="133"/>
      <c r="F17" s="133"/>
      <c r="G17" s="133"/>
      <c r="H17" s="133"/>
      <c r="I17" s="133"/>
      <c r="J17" s="133"/>
      <c r="K17" s="133"/>
      <c r="L17" s="133"/>
      <c r="M17" s="133"/>
      <c r="N17" s="133"/>
      <c r="O17" s="133"/>
      <c r="P17" s="133"/>
      <c r="Q17" s="133"/>
      <c r="R17" s="133"/>
      <c r="S17" s="133"/>
      <c r="T17" s="133"/>
      <c r="U17" s="133"/>
      <c r="V17" s="133"/>
      <c r="W17" s="133"/>
      <c r="X17" s="133"/>
      <c r="Y17" s="134"/>
      <c r="Z17" s="88">
        <f>IFERROR(AVERAGEIFS(AC18:AC18,AC18:AC18,"&lt;&gt;ND"),"ND")</f>
        <v>100</v>
      </c>
      <c r="AB17" s="52"/>
      <c r="AC17" s="52"/>
      <c r="AD17" s="53"/>
      <c r="AE17" s="53"/>
      <c r="AF17" s="52"/>
      <c r="AG17" s="52"/>
      <c r="AH17" s="52"/>
    </row>
    <row r="18" spans="2:34" s="51" customFormat="1" ht="47.25" x14ac:dyDescent="0.25">
      <c r="B18" s="59" t="s">
        <v>45</v>
      </c>
      <c r="C18" s="92" t="s">
        <v>99</v>
      </c>
      <c r="D18" s="97" t="s">
        <v>108</v>
      </c>
      <c r="E18" s="97" t="s">
        <v>109</v>
      </c>
      <c r="F18" s="93" t="s">
        <v>119</v>
      </c>
      <c r="G18" s="115" t="s">
        <v>35</v>
      </c>
      <c r="H18" s="115" t="s">
        <v>38</v>
      </c>
      <c r="I18" s="115">
        <v>2016</v>
      </c>
      <c r="J18" s="115">
        <v>29.7</v>
      </c>
      <c r="K18" s="115">
        <v>33.299999999999997</v>
      </c>
      <c r="L18" s="115">
        <v>34.5</v>
      </c>
      <c r="M18" s="115">
        <v>35</v>
      </c>
      <c r="N18" s="115">
        <v>32.1</v>
      </c>
      <c r="O18" s="115">
        <v>32.299999999999997</v>
      </c>
      <c r="P18" s="115">
        <v>33.4</v>
      </c>
      <c r="Q18" s="115">
        <v>33.6</v>
      </c>
      <c r="R18" s="115">
        <v>34.700000000000003</v>
      </c>
      <c r="S18" s="115">
        <v>34.9</v>
      </c>
      <c r="T18" s="115">
        <v>31.2</v>
      </c>
      <c r="U18" s="115">
        <v>34.5</v>
      </c>
      <c r="V18" s="115">
        <v>32</v>
      </c>
      <c r="W18" s="115">
        <v>35.200000000000003</v>
      </c>
      <c r="X18" s="115">
        <v>32.299999999999997</v>
      </c>
      <c r="Y18" s="115">
        <v>33.700000000000003</v>
      </c>
      <c r="Z18" s="60">
        <f>IF(OR(P18="",Y18=""),"Llenar",IF(OR(Y18="ND",P18="ND"),"ND",IF(G18="Ascendente",Y18/P18*100,IF(AND(G18="Descendente",P18=0,Y18=0),100,IF(AND(G18="Descendente",P18=0,Y18&lt;&gt;0),0,IF(G18="Descendente",P18/Y18*100,IF(AND(G18="No_definido",H18="Máximo permisible"),IF(Y18&lt;=P18,100,0),IF(AND(G18="No_definido",H18="Mínimo permisible"),IF(Y18&gt;=P18,100,0),"Llenar"))))))))</f>
        <v>100.89820359281438</v>
      </c>
      <c r="AB18" s="52"/>
      <c r="AC18" s="52">
        <f t="shared" ref="AC18" si="2">IF(Z18="Llenar","",IF(OR(Z18="INDET",Z18="Llenar",Z18="ND"),"ND",IF(Z18&gt;=100,100,Z18)))</f>
        <v>100</v>
      </c>
      <c r="AD18" s="53"/>
      <c r="AE18" s="53"/>
      <c r="AF18" s="52"/>
      <c r="AG18" s="52"/>
      <c r="AH18" s="52"/>
    </row>
    <row r="19" spans="2:34" s="51" customFormat="1" ht="29.25" customHeight="1" x14ac:dyDescent="0.25">
      <c r="B19" s="56" t="s">
        <v>10</v>
      </c>
      <c r="C19" s="150" t="s">
        <v>57</v>
      </c>
      <c r="D19" s="151"/>
      <c r="E19" s="151"/>
      <c r="F19" s="151"/>
      <c r="G19" s="151"/>
      <c r="H19" s="151"/>
      <c r="I19" s="151"/>
      <c r="J19" s="151"/>
      <c r="K19" s="151"/>
      <c r="L19" s="151"/>
      <c r="M19" s="151"/>
      <c r="N19" s="151"/>
      <c r="O19" s="151"/>
      <c r="P19" s="151"/>
      <c r="Q19" s="151"/>
      <c r="R19" s="151"/>
      <c r="S19" s="151"/>
      <c r="T19" s="151"/>
      <c r="U19" s="151"/>
      <c r="V19" s="151"/>
      <c r="W19" s="151"/>
      <c r="X19" s="151"/>
      <c r="Y19" s="152"/>
      <c r="Z19" s="58">
        <f>IFERROR(AVERAGEIFS(AC20,AC20,"&lt;&gt;ND"),"ND")</f>
        <v>80.670611439842205</v>
      </c>
      <c r="AB19" s="52"/>
      <c r="AC19" s="52"/>
      <c r="AD19" s="53"/>
      <c r="AE19" s="53"/>
      <c r="AF19" s="52"/>
      <c r="AG19" s="52"/>
      <c r="AH19" s="52"/>
    </row>
    <row r="20" spans="2:34" s="51" customFormat="1" ht="47.25" x14ac:dyDescent="0.25">
      <c r="B20" s="62" t="s">
        <v>11</v>
      </c>
      <c r="C20" s="99" t="s">
        <v>98</v>
      </c>
      <c r="D20" s="100" t="s">
        <v>106</v>
      </c>
      <c r="E20" s="100" t="s">
        <v>107</v>
      </c>
      <c r="F20" s="101" t="s">
        <v>118</v>
      </c>
      <c r="G20" s="113" t="s">
        <v>35</v>
      </c>
      <c r="H20" s="113" t="s">
        <v>40</v>
      </c>
      <c r="I20" s="116">
        <v>2014</v>
      </c>
      <c r="J20" s="117">
        <v>114.78</v>
      </c>
      <c r="K20" s="116">
        <v>126.82</v>
      </c>
      <c r="L20" s="116">
        <v>131.11000000000001</v>
      </c>
      <c r="M20" s="116">
        <v>135.54</v>
      </c>
      <c r="N20" s="116">
        <v>121.24</v>
      </c>
      <c r="O20" s="116">
        <v>151.07</v>
      </c>
      <c r="P20" s="116">
        <v>152.1</v>
      </c>
      <c r="Q20" s="116">
        <v>153.1</v>
      </c>
      <c r="R20" s="116">
        <v>154.1</v>
      </c>
      <c r="S20" s="116">
        <v>157.19999999999999</v>
      </c>
      <c r="T20" s="116">
        <v>167.8</v>
      </c>
      <c r="U20" s="116">
        <v>173.93</v>
      </c>
      <c r="V20" s="116">
        <v>177.59</v>
      </c>
      <c r="W20" s="116">
        <v>139.25</v>
      </c>
      <c r="X20" s="116">
        <v>137.5</v>
      </c>
      <c r="Y20" s="116">
        <v>122.7</v>
      </c>
      <c r="Z20" s="65">
        <f>IF(OR(P20="",Y20=""),"Llenar",IF(OR(Y20="ND",P20="ND"),"ND",IF(G20="Ascendente",Y20/P20*100,IF(AND(G20="Descendente",P20=0,Y20=0),100,IF(AND(G20="Descendente",P20=0,Y20&lt;&gt;0),0,IF(G20="Descendente",P20/Y20*100,IF(AND(G20="No_definido",H20="Máximo permisible"),IF(Y20&lt;=P20,100,0),IF(AND(G20="No_definido",H20="Mínimo permisible"),IF(Y20&gt;=P20,100,0),"Llenar"))))))))</f>
        <v>80.670611439842205</v>
      </c>
      <c r="AB20" s="52"/>
      <c r="AC20" s="52">
        <f>IF(Z20="Llenar","",IF(OR(Z20="INDET",Z20="Llenar",Z20="ND"),"ND",IF(Z20&gt;=100,100,Z20)))</f>
        <v>80.670611439842205</v>
      </c>
      <c r="AD20" s="53"/>
      <c r="AE20" s="53"/>
      <c r="AF20" s="52"/>
      <c r="AG20" s="52"/>
      <c r="AH20" s="52"/>
    </row>
    <row r="21" spans="2:34" s="51" customFormat="1" ht="33" customHeight="1" x14ac:dyDescent="0.25">
      <c r="B21" s="87" t="s">
        <v>12</v>
      </c>
      <c r="C21" s="129" t="s">
        <v>97</v>
      </c>
      <c r="D21" s="130"/>
      <c r="E21" s="130"/>
      <c r="F21" s="130"/>
      <c r="G21" s="130"/>
      <c r="H21" s="130"/>
      <c r="I21" s="130"/>
      <c r="J21" s="130"/>
      <c r="K21" s="130"/>
      <c r="L21" s="130"/>
      <c r="M21" s="130"/>
      <c r="N21" s="130"/>
      <c r="O21" s="130"/>
      <c r="P21" s="130"/>
      <c r="Q21" s="130"/>
      <c r="R21" s="130"/>
      <c r="S21" s="130"/>
      <c r="T21" s="130"/>
      <c r="U21" s="130"/>
      <c r="V21" s="130"/>
      <c r="W21" s="130"/>
      <c r="X21" s="130"/>
      <c r="Y21" s="131"/>
      <c r="Z21" s="88">
        <f>IFERROR(AVERAGEIFS(AC22,AC22,"&lt;&gt;ND"),"ND")</f>
        <v>100</v>
      </c>
      <c r="AB21" s="52"/>
      <c r="AC21" s="52"/>
      <c r="AD21" s="53"/>
      <c r="AE21" s="53"/>
      <c r="AF21" s="52"/>
      <c r="AG21" s="52"/>
      <c r="AH21" s="52"/>
    </row>
    <row r="22" spans="2:34" s="51" customFormat="1" ht="47.25" x14ac:dyDescent="0.25">
      <c r="B22" s="62" t="s">
        <v>46</v>
      </c>
      <c r="C22" s="105" t="s">
        <v>96</v>
      </c>
      <c r="D22" s="106" t="s">
        <v>106</v>
      </c>
      <c r="E22" s="106" t="s">
        <v>107</v>
      </c>
      <c r="F22" s="107" t="s">
        <v>8</v>
      </c>
      <c r="G22" s="114" t="s">
        <v>35</v>
      </c>
      <c r="H22" s="114" t="s">
        <v>38</v>
      </c>
      <c r="I22" s="118">
        <v>2015</v>
      </c>
      <c r="J22" s="119">
        <v>46.7</v>
      </c>
      <c r="K22" s="118">
        <v>51.8</v>
      </c>
      <c r="L22" s="118">
        <v>54.4</v>
      </c>
      <c r="M22" s="118">
        <v>56.9</v>
      </c>
      <c r="N22" s="118">
        <v>41.4</v>
      </c>
      <c r="O22" s="118">
        <v>55</v>
      </c>
      <c r="P22" s="118">
        <v>56.3</v>
      </c>
      <c r="Q22" s="118">
        <v>57.4</v>
      </c>
      <c r="R22" s="118">
        <v>58.6</v>
      </c>
      <c r="S22" s="118">
        <v>60.7</v>
      </c>
      <c r="T22" s="118">
        <v>51</v>
      </c>
      <c r="U22" s="118">
        <v>53.2</v>
      </c>
      <c r="V22" s="118">
        <v>55.8</v>
      </c>
      <c r="W22" s="118">
        <v>51.1</v>
      </c>
      <c r="X22" s="118">
        <v>55</v>
      </c>
      <c r="Y22" s="118">
        <v>58.8</v>
      </c>
      <c r="Z22" s="65">
        <f>IF(OR(P22="",Y22=""),"Llenar",IF(OR(Y22="ND",P22="ND"),"ND",IF(G22="Ascendente",Y22/P22*100,IF(AND(G22="Descendente",P22=0,Y22=0),100,IF(AND(G22="Descendente",P22=0,Y22&lt;&gt;0),0,IF(G22="Descendente",P22/Y22*100,IF(AND(G22="No_definido",H22="Máximo permisible"),IF(Y22&lt;=P22,100,0),IF(AND(G22="No_definido",H22="Mínimo permisible"),IF(Y22&gt;=P22,100,0),"Llenar"))))))))</f>
        <v>104.44049733570159</v>
      </c>
      <c r="AB22" s="52"/>
      <c r="AC22" s="52">
        <f>IF(Z22="Llenar","",IF(OR(Z22="INDET",Z22="Llenar",Z22="ND"),"ND",IF(Z22&gt;=100,100,Z22)))</f>
        <v>100</v>
      </c>
      <c r="AD22" s="53"/>
      <c r="AE22" s="53"/>
      <c r="AF22" s="52"/>
      <c r="AG22" s="52"/>
      <c r="AH22" s="52"/>
    </row>
    <row r="23" spans="2:34" s="51" customFormat="1" ht="32.25" customHeight="1" x14ac:dyDescent="0.25">
      <c r="B23" s="87" t="s">
        <v>13</v>
      </c>
      <c r="C23" s="129" t="s">
        <v>95</v>
      </c>
      <c r="D23" s="130"/>
      <c r="E23" s="130"/>
      <c r="F23" s="130"/>
      <c r="G23" s="130"/>
      <c r="H23" s="130"/>
      <c r="I23" s="130"/>
      <c r="J23" s="130"/>
      <c r="K23" s="130"/>
      <c r="L23" s="130"/>
      <c r="M23" s="130"/>
      <c r="N23" s="130"/>
      <c r="O23" s="130"/>
      <c r="P23" s="130"/>
      <c r="Q23" s="130"/>
      <c r="R23" s="130"/>
      <c r="S23" s="130"/>
      <c r="T23" s="130"/>
      <c r="U23" s="130"/>
      <c r="V23" s="130"/>
      <c r="W23" s="130"/>
      <c r="X23" s="130"/>
      <c r="Y23" s="131"/>
      <c r="Z23" s="88">
        <f>IFERROR(AVERAGEIFS(AC24,AC24,"&lt;&gt;ND"),"ND")</f>
        <v>100</v>
      </c>
      <c r="AB23" s="52"/>
      <c r="AC23" s="52"/>
      <c r="AD23" s="53"/>
      <c r="AE23" s="53"/>
      <c r="AF23" s="52"/>
      <c r="AG23" s="52"/>
      <c r="AH23" s="52"/>
    </row>
    <row r="24" spans="2:34" s="51" customFormat="1" ht="47.25" x14ac:dyDescent="0.25">
      <c r="B24" s="62" t="s">
        <v>47</v>
      </c>
      <c r="C24" s="105" t="s">
        <v>94</v>
      </c>
      <c r="D24" s="106" t="s">
        <v>106</v>
      </c>
      <c r="E24" s="106" t="s">
        <v>107</v>
      </c>
      <c r="F24" s="107" t="s">
        <v>8</v>
      </c>
      <c r="G24" s="114" t="s">
        <v>35</v>
      </c>
      <c r="H24" s="114" t="s">
        <v>38</v>
      </c>
      <c r="I24" s="118">
        <v>2015</v>
      </c>
      <c r="J24" s="119">
        <v>7.2</v>
      </c>
      <c r="K24" s="118">
        <v>8.1</v>
      </c>
      <c r="L24" s="118">
        <v>8.6</v>
      </c>
      <c r="M24" s="118">
        <v>9.1</v>
      </c>
      <c r="N24" s="118">
        <v>9.6999999999999993</v>
      </c>
      <c r="O24" s="118">
        <v>6.4</v>
      </c>
      <c r="P24" s="118">
        <v>6.3</v>
      </c>
      <c r="Q24" s="118">
        <v>6.2</v>
      </c>
      <c r="R24" s="118">
        <v>6.1</v>
      </c>
      <c r="S24" s="118">
        <v>9.6999999999999993</v>
      </c>
      <c r="T24" s="118">
        <v>6.7</v>
      </c>
      <c r="U24" s="118">
        <v>6.1</v>
      </c>
      <c r="V24" s="118">
        <v>5.4</v>
      </c>
      <c r="W24" s="118">
        <v>31.9</v>
      </c>
      <c r="X24" s="118">
        <v>6.8</v>
      </c>
      <c r="Y24" s="118">
        <v>8</v>
      </c>
      <c r="Z24" s="65">
        <f>IF(OR(P24="",Y24=""),"Llenar",IF(OR(Y24="ND",P24="ND"),"ND",IF(G24="Ascendente",Y24/P24*100,IF(AND(G24="Descendente",P24=0,Y24=0),100,IF(AND(G24="Descendente",P24=0,Y24&lt;&gt;0),0,IF(G24="Descendente",P24/Y24*100,IF(AND(G24="No_definido",H24="Máximo permisible"),IF(Y24&lt;=P24,100,0),IF(AND(G24="No_definido",H24="Mínimo permisible"),IF(Y24&gt;=P24,100,0),"Llenar"))))))))</f>
        <v>126.98412698412697</v>
      </c>
      <c r="AB24" s="52"/>
      <c r="AC24" s="52">
        <f>IF(Z24="Llenar","",IF(OR(Z24="INDET",Z24="Llenar",Z24="ND"),"ND",IF(Z24&gt;=100,100,Z24)))</f>
        <v>100</v>
      </c>
      <c r="AD24" s="53"/>
      <c r="AE24" s="53"/>
      <c r="AF24" s="52"/>
      <c r="AG24" s="52"/>
      <c r="AH24" s="52"/>
    </row>
    <row r="25" spans="2:34" s="51" customFormat="1" ht="32.25" customHeight="1" x14ac:dyDescent="0.25">
      <c r="B25" s="87" t="s">
        <v>14</v>
      </c>
      <c r="C25" s="129" t="s">
        <v>93</v>
      </c>
      <c r="D25" s="130"/>
      <c r="E25" s="130"/>
      <c r="F25" s="130"/>
      <c r="G25" s="130"/>
      <c r="H25" s="130"/>
      <c r="I25" s="130"/>
      <c r="J25" s="130"/>
      <c r="K25" s="130"/>
      <c r="L25" s="130"/>
      <c r="M25" s="130"/>
      <c r="N25" s="130"/>
      <c r="O25" s="130"/>
      <c r="P25" s="130"/>
      <c r="Q25" s="130"/>
      <c r="R25" s="130"/>
      <c r="S25" s="130"/>
      <c r="T25" s="130"/>
      <c r="U25" s="130"/>
      <c r="V25" s="130"/>
      <c r="W25" s="130"/>
      <c r="X25" s="130"/>
      <c r="Y25" s="131"/>
      <c r="Z25" s="88">
        <f>IFERROR(AVERAGEIFS(AC26:AC28,AC26:AC28,"&lt;&gt;ND"),"ND")</f>
        <v>96.103896103896091</v>
      </c>
      <c r="AB25" s="52"/>
      <c r="AC25" s="52"/>
      <c r="AD25" s="53"/>
      <c r="AE25" s="53"/>
      <c r="AF25" s="52"/>
      <c r="AG25" s="52"/>
      <c r="AH25" s="52"/>
    </row>
    <row r="26" spans="2:34" s="51" customFormat="1" ht="47.25" x14ac:dyDescent="0.25">
      <c r="B26" s="62" t="s">
        <v>48</v>
      </c>
      <c r="C26" s="103" t="s">
        <v>90</v>
      </c>
      <c r="D26" s="103" t="s">
        <v>106</v>
      </c>
      <c r="E26" s="103" t="s">
        <v>107</v>
      </c>
      <c r="F26" s="104" t="s">
        <v>8</v>
      </c>
      <c r="G26" s="115" t="s">
        <v>35</v>
      </c>
      <c r="H26" s="115" t="s">
        <v>38</v>
      </c>
      <c r="I26" s="120">
        <v>2015</v>
      </c>
      <c r="J26" s="121">
        <v>19.5</v>
      </c>
      <c r="K26" s="120">
        <v>20.2</v>
      </c>
      <c r="L26" s="120">
        <v>20.9</v>
      </c>
      <c r="M26" s="120">
        <v>21.6</v>
      </c>
      <c r="N26" s="120">
        <v>4.5999999999999996</v>
      </c>
      <c r="O26" s="120">
        <v>22.7</v>
      </c>
      <c r="P26" s="120">
        <v>23.1</v>
      </c>
      <c r="Q26" s="120">
        <v>23.5</v>
      </c>
      <c r="R26" s="120">
        <v>23.9</v>
      </c>
      <c r="S26" s="120">
        <v>24.9</v>
      </c>
      <c r="T26" s="120">
        <v>21.4</v>
      </c>
      <c r="U26" s="120">
        <v>22.4</v>
      </c>
      <c r="V26" s="120">
        <v>23.5</v>
      </c>
      <c r="W26" s="120">
        <v>27.5</v>
      </c>
      <c r="X26" s="120">
        <v>25.2</v>
      </c>
      <c r="Y26" s="120">
        <v>20.399999999999999</v>
      </c>
      <c r="Z26" s="65">
        <f>IF(OR(P26="",Y26=""),"Llenar",IF(OR(Y26="ND",P26="ND"),"ND",IF(G26="Ascendente",Y26/P26*100,IF(AND(G26="Descendente",P26=0,Y26=0),100,IF(AND(G26="Descendente",P26=0,Y26&lt;&gt;0),0,IF(G26="Descendente",P26/Y26*100,IF(AND(G26="No_definido",H26="Máximo permisible"),IF(Y26&lt;=P26,100,0),IF(AND(G26="No_definido",H26="Mínimo permisible"),IF(Y26&gt;=P26,100,0),"Llenar"))))))))</f>
        <v>88.3116883116883</v>
      </c>
      <c r="AB26" s="52"/>
      <c r="AC26" s="52">
        <f>IF(Z26="Llenar","",IF(OR(Z26="INDET",Z26="Llenar",Z26="ND"),"ND",IF(Z26&gt;=100,100,Z26)))</f>
        <v>88.3116883116883</v>
      </c>
      <c r="AD26" s="53"/>
      <c r="AE26" s="53"/>
      <c r="AF26" s="52"/>
      <c r="AG26" s="52"/>
      <c r="AH26" s="52"/>
    </row>
    <row r="27" spans="2:34" s="51" customFormat="1" ht="47.25" x14ac:dyDescent="0.25">
      <c r="B27" s="62" t="s">
        <v>59</v>
      </c>
      <c r="C27" s="66" t="s">
        <v>91</v>
      </c>
      <c r="D27" s="66" t="s">
        <v>106</v>
      </c>
      <c r="E27" s="66" t="s">
        <v>107</v>
      </c>
      <c r="F27" s="64" t="s">
        <v>8</v>
      </c>
      <c r="G27" s="122" t="s">
        <v>35</v>
      </c>
      <c r="H27" s="122" t="s">
        <v>38</v>
      </c>
      <c r="I27" s="123">
        <v>2014</v>
      </c>
      <c r="J27" s="124">
        <v>16.7</v>
      </c>
      <c r="K27" s="123">
        <v>22.3</v>
      </c>
      <c r="L27" s="123">
        <v>24.5</v>
      </c>
      <c r="M27" s="123">
        <v>27</v>
      </c>
      <c r="N27" s="123">
        <v>36</v>
      </c>
      <c r="O27" s="123">
        <v>38</v>
      </c>
      <c r="P27" s="123">
        <v>41.8</v>
      </c>
      <c r="Q27" s="123">
        <v>45.6</v>
      </c>
      <c r="R27" s="123">
        <v>49.5</v>
      </c>
      <c r="S27" s="123">
        <v>50.4</v>
      </c>
      <c r="T27" s="123">
        <v>20.5</v>
      </c>
      <c r="U27" s="123">
        <v>22.5</v>
      </c>
      <c r="V27" s="123">
        <v>25.4</v>
      </c>
      <c r="W27" s="123">
        <v>42.1</v>
      </c>
      <c r="X27" s="123">
        <v>38</v>
      </c>
      <c r="Y27" s="123">
        <v>41.8</v>
      </c>
      <c r="Z27" s="65">
        <f>IF(OR(P27="",Y27=""),"Llenar",IF(OR(Y27="ND",P27="ND"),"ND",IF(G27="Ascendente",Y27/P27*100,IF(AND(G27="Descendente",P27=0,Y27=0),100,IF(AND(G27="Descendente",P27=0,Y27&lt;&gt;0),0,IF(G27="Descendente",P27/Y27*100,IF(AND(G27="No_definido",H27="Máximo permisible"),IF(Y27&lt;=P27,100,0),IF(AND(G27="No_definido",H27="Mínimo permisible"),IF(Y27&gt;=P27,100,0),"Llenar"))))))))</f>
        <v>100</v>
      </c>
      <c r="AB27" s="52"/>
      <c r="AC27" s="52">
        <f>IF(Z27="Llenar","",IF(OR(Z27="INDET",Z27="Llenar",Z27="ND"),"ND",IF(Z27&gt;=100,100,Z27)))</f>
        <v>100</v>
      </c>
      <c r="AD27" s="53"/>
      <c r="AE27" s="53"/>
      <c r="AF27" s="52"/>
      <c r="AG27" s="52"/>
      <c r="AH27" s="52"/>
    </row>
    <row r="28" spans="2:34" s="51" customFormat="1" ht="47.25" x14ac:dyDescent="0.25">
      <c r="B28" s="62" t="s">
        <v>60</v>
      </c>
      <c r="C28" s="100" t="s">
        <v>92</v>
      </c>
      <c r="D28" s="100" t="s">
        <v>106</v>
      </c>
      <c r="E28" s="100" t="s">
        <v>107</v>
      </c>
      <c r="F28" s="101" t="s">
        <v>8</v>
      </c>
      <c r="G28" s="113" t="s">
        <v>35</v>
      </c>
      <c r="H28" s="113" t="s">
        <v>38</v>
      </c>
      <c r="I28" s="116">
        <v>2014</v>
      </c>
      <c r="J28" s="117">
        <v>31.03</v>
      </c>
      <c r="K28" s="116">
        <v>35.93</v>
      </c>
      <c r="L28" s="116">
        <v>37.72</v>
      </c>
      <c r="M28" s="116">
        <v>39.61</v>
      </c>
      <c r="N28" s="116">
        <v>14.1</v>
      </c>
      <c r="O28" s="116">
        <v>27.6</v>
      </c>
      <c r="P28" s="116">
        <v>28</v>
      </c>
      <c r="Q28" s="116">
        <v>28.4</v>
      </c>
      <c r="R28" s="116">
        <v>28.8</v>
      </c>
      <c r="S28" s="116">
        <v>29.2</v>
      </c>
      <c r="T28" s="116">
        <v>27.9</v>
      </c>
      <c r="U28" s="116">
        <v>27.2</v>
      </c>
      <c r="V28" s="116">
        <v>27.1</v>
      </c>
      <c r="W28" s="116">
        <v>27.9</v>
      </c>
      <c r="X28" s="116">
        <v>27.6</v>
      </c>
      <c r="Y28" s="116">
        <v>28</v>
      </c>
      <c r="Z28" s="65">
        <f>IF(OR(P28="",Y28=""),"Llenar",IF(OR(Y28="ND",P28="ND"),"ND",IF(G28="Ascendente",Y28/P28*100,IF(AND(G28="Descendente",P28=0,Y28=0),100,IF(AND(G28="Descendente",P28=0,Y28&lt;&gt;0),0,IF(G28="Descendente",P28/Y28*100,IF(AND(G28="No_definido",H28="Máximo permisible"),IF(Y28&lt;=P28,100,0),IF(AND(G28="No_definido",H28="Mínimo permisible"),IF(Y28&gt;=P28,100,0),"Llenar"))))))))</f>
        <v>100</v>
      </c>
      <c r="AB28" s="52"/>
      <c r="AC28" s="52">
        <f>IF(Z28="Llenar","",IF(OR(Z28="INDET",Z28="Llenar",Z28="ND"),"ND",IF(Z28&gt;=100,100,Z28)))</f>
        <v>100</v>
      </c>
      <c r="AD28" s="53"/>
      <c r="AE28" s="53"/>
      <c r="AF28" s="52"/>
      <c r="AG28" s="52"/>
      <c r="AH28" s="52"/>
    </row>
    <row r="29" spans="2:34" s="51" customFormat="1" ht="29.25" customHeight="1" x14ac:dyDescent="0.25">
      <c r="B29" s="108" t="s">
        <v>15</v>
      </c>
      <c r="C29" s="108" t="s">
        <v>58</v>
      </c>
      <c r="D29" s="109"/>
      <c r="E29" s="109"/>
      <c r="F29" s="110"/>
      <c r="G29" s="109"/>
      <c r="H29" s="109"/>
      <c r="I29" s="110"/>
      <c r="J29" s="109"/>
      <c r="K29" s="110"/>
      <c r="L29" s="110"/>
      <c r="M29" s="110"/>
      <c r="N29" s="110"/>
      <c r="O29" s="110"/>
      <c r="P29" s="110"/>
      <c r="Q29" s="110"/>
      <c r="R29" s="110"/>
      <c r="S29" s="110"/>
      <c r="T29" s="110"/>
      <c r="U29" s="110"/>
      <c r="V29" s="110"/>
      <c r="W29" s="110"/>
      <c r="X29" s="110"/>
      <c r="Y29" s="111"/>
      <c r="Z29" s="88">
        <f>IFERROR(AVERAGEIFS(AC30,AC30,"&lt;&gt;ND"),"ND")</f>
        <v>100</v>
      </c>
      <c r="AB29" s="52"/>
      <c r="AC29" s="52"/>
      <c r="AD29" s="53"/>
      <c r="AE29" s="53"/>
      <c r="AF29" s="52"/>
      <c r="AG29" s="52"/>
      <c r="AH29" s="52"/>
    </row>
    <row r="30" spans="2:34" s="51" customFormat="1" ht="47.25" x14ac:dyDescent="0.25">
      <c r="B30" s="62" t="s">
        <v>16</v>
      </c>
      <c r="C30" s="106" t="s">
        <v>89</v>
      </c>
      <c r="D30" s="106" t="s">
        <v>106</v>
      </c>
      <c r="E30" s="106" t="s">
        <v>107</v>
      </c>
      <c r="F30" s="107" t="s">
        <v>118</v>
      </c>
      <c r="G30" s="114" t="s">
        <v>35</v>
      </c>
      <c r="H30" s="114" t="s">
        <v>40</v>
      </c>
      <c r="I30" s="118">
        <v>2007</v>
      </c>
      <c r="J30" s="119">
        <v>1.89</v>
      </c>
      <c r="K30" s="118">
        <v>2.02</v>
      </c>
      <c r="L30" s="118">
        <v>2.16</v>
      </c>
      <c r="M30" s="118">
        <v>2.31</v>
      </c>
      <c r="N30" s="118">
        <v>1.81</v>
      </c>
      <c r="O30" s="118">
        <v>1.99</v>
      </c>
      <c r="P30" s="118">
        <v>2.02</v>
      </c>
      <c r="Q30" s="118">
        <v>2.0499999999999998</v>
      </c>
      <c r="R30" s="118">
        <v>2.08</v>
      </c>
      <c r="S30" s="118">
        <v>2.19</v>
      </c>
      <c r="T30" s="118">
        <v>1.7</v>
      </c>
      <c r="U30" s="118">
        <v>2.35</v>
      </c>
      <c r="V30" s="118">
        <v>1.81</v>
      </c>
      <c r="W30" s="118">
        <v>1.87</v>
      </c>
      <c r="X30" s="118">
        <v>2.2200000000000002</v>
      </c>
      <c r="Y30" s="118">
        <v>2.0579999999999998</v>
      </c>
      <c r="Z30" s="65">
        <f>IF(OR(P30="",Y30=""),"Llenar",IF(OR(Y30="ND",P30="ND"),"ND",IF(G30="Ascendente",Y30/P30*100,IF(AND(G30="Descendente",P30=0,Y30=0),100,IF(AND(G30="Descendente",P30=0,Y30&lt;&gt;0),0,IF(G30="Descendente",P30/Y30*100,IF(AND(G30="No_definido",H30="Máximo permisible"),IF(Y30&lt;=P30,100,0),IF(AND(G30="No_definido",H30="Mínimo permisible"),IF(Y30&gt;=P30,100,0),"Llenar"))))))))</f>
        <v>101.88118811881188</v>
      </c>
      <c r="AB30" s="52"/>
      <c r="AC30" s="52">
        <f>IF(Z30="Llenar","",IF(OR(Z30="INDET",Z30="Llenar",Z30="ND"),"ND",IF(Z30&gt;=100,100,Z30)))</f>
        <v>100</v>
      </c>
      <c r="AD30" s="53"/>
      <c r="AE30" s="53"/>
      <c r="AF30" s="52"/>
      <c r="AG30" s="52"/>
      <c r="AH30" s="52"/>
    </row>
    <row r="31" spans="2:34" s="51" customFormat="1" ht="33" customHeight="1" x14ac:dyDescent="0.25">
      <c r="B31" s="87" t="s">
        <v>17</v>
      </c>
      <c r="C31" s="129" t="s">
        <v>85</v>
      </c>
      <c r="D31" s="130"/>
      <c r="E31" s="130"/>
      <c r="F31" s="130"/>
      <c r="G31" s="130"/>
      <c r="H31" s="130"/>
      <c r="I31" s="130"/>
      <c r="J31" s="130"/>
      <c r="K31" s="130"/>
      <c r="L31" s="130"/>
      <c r="M31" s="130"/>
      <c r="N31" s="130"/>
      <c r="O31" s="130"/>
      <c r="P31" s="130"/>
      <c r="Q31" s="130"/>
      <c r="R31" s="130"/>
      <c r="S31" s="130"/>
      <c r="T31" s="130"/>
      <c r="U31" s="130"/>
      <c r="V31" s="130"/>
      <c r="W31" s="130"/>
      <c r="X31" s="130"/>
      <c r="Y31" s="98"/>
      <c r="Z31" s="88">
        <f>IFERROR(AVERAGEIFS(AC32:AC33,AC32:AC33,"&lt;&gt;ND"),"ND")</f>
        <v>99.746192893401016</v>
      </c>
      <c r="AB31" s="52"/>
      <c r="AC31" s="52"/>
      <c r="AD31" s="53"/>
      <c r="AE31" s="53"/>
      <c r="AF31" s="52"/>
      <c r="AG31" s="52"/>
      <c r="AH31" s="52"/>
    </row>
    <row r="32" spans="2:34" s="51" customFormat="1" ht="31.5" x14ac:dyDescent="0.25">
      <c r="B32" s="62" t="s">
        <v>49</v>
      </c>
      <c r="C32" s="102" t="s">
        <v>83</v>
      </c>
      <c r="D32" s="103" t="s">
        <v>106</v>
      </c>
      <c r="E32" s="103" t="s">
        <v>110</v>
      </c>
      <c r="F32" s="104" t="s">
        <v>8</v>
      </c>
      <c r="G32" s="115" t="s">
        <v>35</v>
      </c>
      <c r="H32" s="115" t="s">
        <v>38</v>
      </c>
      <c r="I32" s="120">
        <v>2016</v>
      </c>
      <c r="J32" s="121">
        <v>0.89</v>
      </c>
      <c r="K32" s="120">
        <v>94.5</v>
      </c>
      <c r="L32" s="120">
        <v>96.3</v>
      </c>
      <c r="M32" s="120">
        <v>98.2</v>
      </c>
      <c r="N32" s="120">
        <v>95</v>
      </c>
      <c r="O32" s="120">
        <v>97</v>
      </c>
      <c r="P32" s="120">
        <v>98.5</v>
      </c>
      <c r="Q32" s="120">
        <v>100</v>
      </c>
      <c r="R32" s="120">
        <v>100</v>
      </c>
      <c r="S32" s="120">
        <v>100</v>
      </c>
      <c r="T32" s="120">
        <v>73.900000000000006</v>
      </c>
      <c r="U32" s="120">
        <v>88</v>
      </c>
      <c r="V32" s="120">
        <v>98.2</v>
      </c>
      <c r="W32" s="120">
        <v>92</v>
      </c>
      <c r="X32" s="120">
        <v>95</v>
      </c>
      <c r="Y32" s="120">
        <v>98</v>
      </c>
      <c r="Z32" s="65">
        <f>IF(OR(P32="",Y32=""),"Llenar",IF(OR(Y32="ND",P32="ND"),"ND",IF(G32="Ascendente",Y32/P32*100,IF(AND(G32="Descendente",P32=0,Y32=0),100,IF(AND(G32="Descendente",P32=0,Y32&lt;&gt;0),0,IF(G32="Descendente",P32/Y32*100,IF(AND(G32="No_definido",H32="Máximo permisible"),IF(Y32&lt;=P32,100,0),IF(AND(G32="No_definido",H32="Mínimo permisible"),IF(Y32&gt;=P32,100,0),"Llenar"))))))))</f>
        <v>99.492385786802032</v>
      </c>
      <c r="AB32" s="52"/>
      <c r="AC32" s="52">
        <f>IF(Z32="Llenar","",IF(OR(Z32="INDET",Z32="Llenar",Z32="ND"),"ND",IF(Z32&gt;=100,100,Z32)))</f>
        <v>99.492385786802032</v>
      </c>
      <c r="AD32" s="53"/>
      <c r="AE32" s="53"/>
      <c r="AF32" s="52"/>
      <c r="AG32" s="52"/>
      <c r="AH32" s="52"/>
    </row>
    <row r="33" spans="2:34" s="51" customFormat="1" ht="31.5" x14ac:dyDescent="0.25">
      <c r="B33" s="62" t="s">
        <v>61</v>
      </c>
      <c r="C33" s="99" t="s">
        <v>84</v>
      </c>
      <c r="D33" s="100" t="s">
        <v>106</v>
      </c>
      <c r="E33" s="100" t="s">
        <v>111</v>
      </c>
      <c r="F33" s="101" t="s">
        <v>8</v>
      </c>
      <c r="G33" s="113" t="s">
        <v>35</v>
      </c>
      <c r="H33" s="113" t="s">
        <v>38</v>
      </c>
      <c r="I33" s="116">
        <v>2015</v>
      </c>
      <c r="J33" s="117">
        <v>3.8</v>
      </c>
      <c r="K33" s="116">
        <v>9</v>
      </c>
      <c r="L33" s="116">
        <v>19</v>
      </c>
      <c r="M33" s="116">
        <v>30</v>
      </c>
      <c r="N33" s="116">
        <v>56.3</v>
      </c>
      <c r="O33" s="116">
        <v>75</v>
      </c>
      <c r="P33" s="116">
        <v>80</v>
      </c>
      <c r="Q33" s="116">
        <v>96</v>
      </c>
      <c r="R33" s="116">
        <v>97</v>
      </c>
      <c r="S33" s="116">
        <v>98</v>
      </c>
      <c r="T33" s="116">
        <v>22</v>
      </c>
      <c r="U33" s="116">
        <v>59</v>
      </c>
      <c r="V33" s="116">
        <v>98</v>
      </c>
      <c r="W33" s="116">
        <v>62</v>
      </c>
      <c r="X33" s="116">
        <v>95</v>
      </c>
      <c r="Y33" s="116">
        <v>93</v>
      </c>
      <c r="Z33" s="65">
        <f>IF(OR(P33="",Y33=""),"Llenar",IF(OR(Y33="ND",P33="ND"),"ND",IF(G33="Ascendente",Y33/P33*100,IF(AND(G33="Descendente",P33=0,Y33=0),100,IF(AND(G33="Descendente",P33=0,Y33&lt;&gt;0),0,IF(G33="Descendente",P33/Y33*100,IF(AND(G33="No_definido",H33="Máximo permisible"),IF(Y33&lt;=P33,100,0),IF(AND(G33="No_definido",H33="Mínimo permisible"),IF(Y33&gt;=P33,100,0),"Llenar"))))))))</f>
        <v>116.25000000000001</v>
      </c>
      <c r="AB33" s="52"/>
      <c r="AC33" s="52">
        <f>IF(Z33="Llenar","",IF(OR(Z33="INDET",Z33="Llenar",Z33="ND"),"ND",IF(Z33&gt;=100,100,Z33)))</f>
        <v>100</v>
      </c>
      <c r="AD33" s="53"/>
      <c r="AE33" s="53"/>
      <c r="AF33" s="52"/>
      <c r="AG33" s="52"/>
      <c r="AH33" s="52"/>
    </row>
    <row r="34" spans="2:34" s="51" customFormat="1" ht="30" customHeight="1" x14ac:dyDescent="0.25">
      <c r="B34" s="87" t="s">
        <v>19</v>
      </c>
      <c r="C34" s="129" t="s">
        <v>86</v>
      </c>
      <c r="D34" s="130"/>
      <c r="E34" s="130"/>
      <c r="F34" s="130"/>
      <c r="G34" s="130"/>
      <c r="H34" s="130"/>
      <c r="I34" s="130"/>
      <c r="J34" s="130"/>
      <c r="K34" s="130"/>
      <c r="L34" s="130"/>
      <c r="M34" s="130"/>
      <c r="N34" s="130"/>
      <c r="O34" s="130"/>
      <c r="P34" s="130"/>
      <c r="Q34" s="130"/>
      <c r="R34" s="130"/>
      <c r="S34" s="130"/>
      <c r="T34" s="130"/>
      <c r="U34" s="130"/>
      <c r="V34" s="130"/>
      <c r="W34" s="130"/>
      <c r="X34" s="130"/>
      <c r="Y34" s="131"/>
      <c r="Z34" s="88">
        <f>IFERROR(AVERAGEIFS(AC35:AC37,AC35:AC37,"&lt;&gt;ND"),"ND")</f>
        <v>99.4910941475827</v>
      </c>
      <c r="AB34" s="52"/>
      <c r="AC34" s="52"/>
      <c r="AD34" s="53"/>
      <c r="AE34" s="53"/>
      <c r="AF34" s="52"/>
      <c r="AG34" s="52"/>
      <c r="AH34" s="52"/>
    </row>
    <row r="35" spans="2:34" s="51" customFormat="1" ht="78.75" x14ac:dyDescent="0.25">
      <c r="B35" s="62" t="s">
        <v>50</v>
      </c>
      <c r="C35" s="103" t="s">
        <v>64</v>
      </c>
      <c r="D35" s="103" t="s">
        <v>112</v>
      </c>
      <c r="E35" s="103" t="s">
        <v>113</v>
      </c>
      <c r="F35" s="104" t="s">
        <v>118</v>
      </c>
      <c r="G35" s="115" t="s">
        <v>35</v>
      </c>
      <c r="H35" s="115" t="s">
        <v>38</v>
      </c>
      <c r="I35" s="120">
        <v>2016</v>
      </c>
      <c r="J35" s="121">
        <v>9</v>
      </c>
      <c r="K35" s="120">
        <v>12</v>
      </c>
      <c r="L35" s="120">
        <v>17</v>
      </c>
      <c r="M35" s="120">
        <v>22</v>
      </c>
      <c r="N35" s="120">
        <v>14</v>
      </c>
      <c r="O35" s="120">
        <v>13</v>
      </c>
      <c r="P35" s="120">
        <v>16</v>
      </c>
      <c r="Q35" s="120">
        <v>19</v>
      </c>
      <c r="R35" s="120">
        <v>22</v>
      </c>
      <c r="S35" s="120">
        <v>25</v>
      </c>
      <c r="T35" s="120" t="s">
        <v>5</v>
      </c>
      <c r="U35" s="120">
        <v>7</v>
      </c>
      <c r="V35" s="120">
        <v>8</v>
      </c>
      <c r="W35" s="120">
        <v>10</v>
      </c>
      <c r="X35" s="120">
        <v>13</v>
      </c>
      <c r="Y35" s="120">
        <v>17</v>
      </c>
      <c r="Z35" s="65">
        <f>IF(OR(P35="",Y35=""),"Llenar",IF(OR(Y35="ND",P35="ND"),"ND",IF(G35="Ascendente",Y35/P35*100,IF(AND(G35="Descendente",P35=0,Y35=0),100,IF(AND(G35="Descendente",P35=0,Y35&lt;&gt;0),0,IF(G35="Descendente",P35/Y35*100,IF(AND(G35="No_definido",H35="Máximo permisible"),IF(Y35&lt;=P35,100,0),IF(AND(G35="No_definido",H35="Mínimo permisible"),IF(Y35&gt;=P35,100,0),"Llenar"))))))))</f>
        <v>106.25</v>
      </c>
      <c r="AB35" s="52"/>
      <c r="AC35" s="52">
        <f>IF(Z35="Llenar","",IF(OR(Z35="INDET",Z35="Llenar",Z35="ND"),"ND",IF(Z35&gt;=100,100,Z35)))</f>
        <v>100</v>
      </c>
      <c r="AD35" s="53"/>
      <c r="AE35" s="53"/>
      <c r="AF35" s="52"/>
      <c r="AG35" s="52"/>
      <c r="AH35" s="52"/>
    </row>
    <row r="36" spans="2:34" s="51" customFormat="1" ht="78.75" x14ac:dyDescent="0.25">
      <c r="B36" s="62" t="s">
        <v>62</v>
      </c>
      <c r="C36" s="66" t="s">
        <v>65</v>
      </c>
      <c r="D36" s="66" t="s">
        <v>112</v>
      </c>
      <c r="E36" s="66" t="s">
        <v>113</v>
      </c>
      <c r="F36" s="64" t="s">
        <v>8</v>
      </c>
      <c r="G36" s="122" t="s">
        <v>35</v>
      </c>
      <c r="H36" s="122" t="s">
        <v>38</v>
      </c>
      <c r="I36" s="123">
        <v>2015</v>
      </c>
      <c r="J36" s="124">
        <v>4.4800000000000004</v>
      </c>
      <c r="K36" s="123">
        <v>5.69</v>
      </c>
      <c r="L36" s="123">
        <v>9.77</v>
      </c>
      <c r="M36" s="123">
        <v>15.13</v>
      </c>
      <c r="N36" s="123">
        <v>21</v>
      </c>
      <c r="O36" s="123">
        <v>22.2</v>
      </c>
      <c r="P36" s="123">
        <v>25</v>
      </c>
      <c r="Q36" s="123">
        <v>28</v>
      </c>
      <c r="R36" s="123">
        <v>30.9</v>
      </c>
      <c r="S36" s="123">
        <v>33.799999999999997</v>
      </c>
      <c r="T36" s="123">
        <v>15.5</v>
      </c>
      <c r="U36" s="123">
        <v>18.100000000000001</v>
      </c>
      <c r="V36" s="123">
        <v>25.7</v>
      </c>
      <c r="W36" s="123">
        <v>17.7</v>
      </c>
      <c r="X36" s="123">
        <v>22.2</v>
      </c>
      <c r="Y36" s="123">
        <v>25.55</v>
      </c>
      <c r="Z36" s="65">
        <f>IF(OR(P36="",Y36=""),"Llenar",IF(OR(Y36="ND",P36="ND"),"ND",IF(G36="Ascendente",Y36/P36*100,IF(AND(G36="Descendente",P36=0,Y36=0),100,IF(AND(G36="Descendente",P36=0,Y36&lt;&gt;0),0,IF(G36="Descendente",P36/Y36*100,IF(AND(G36="No_definido",H36="Máximo permisible"),IF(Y36&lt;=P36,100,0),IF(AND(G36="No_definido",H36="Mínimo permisible"),IF(Y36&gt;=P36,100,0),"Llenar"))))))))</f>
        <v>102.2</v>
      </c>
      <c r="AB36" s="52"/>
      <c r="AC36" s="52">
        <f>IF(Z36="Llenar","",IF(OR(Z36="INDET",Z36="Llenar",Z36="ND"),"ND",IF(Z36&gt;=100,100,Z36)))</f>
        <v>100</v>
      </c>
      <c r="AD36" s="53"/>
      <c r="AE36" s="53"/>
      <c r="AF36" s="52"/>
      <c r="AG36" s="52"/>
      <c r="AH36" s="52"/>
    </row>
    <row r="37" spans="2:34" s="51" customFormat="1" ht="78.75" x14ac:dyDescent="0.25">
      <c r="B37" s="62" t="s">
        <v>63</v>
      </c>
      <c r="C37" s="66" t="s">
        <v>66</v>
      </c>
      <c r="D37" s="66" t="s">
        <v>112</v>
      </c>
      <c r="E37" s="66" t="s">
        <v>113</v>
      </c>
      <c r="F37" s="64" t="s">
        <v>8</v>
      </c>
      <c r="G37" s="122" t="s">
        <v>35</v>
      </c>
      <c r="H37" s="122" t="s">
        <v>38</v>
      </c>
      <c r="I37" s="123">
        <v>2016</v>
      </c>
      <c r="J37" s="124">
        <v>15.88</v>
      </c>
      <c r="K37" s="123">
        <v>17.489999999999998</v>
      </c>
      <c r="L37" s="123">
        <v>19.38</v>
      </c>
      <c r="M37" s="123">
        <v>21.41</v>
      </c>
      <c r="N37" s="123">
        <v>28.7</v>
      </c>
      <c r="O37" s="123">
        <v>33.6</v>
      </c>
      <c r="P37" s="123">
        <v>39.299999999999997</v>
      </c>
      <c r="Q37" s="123">
        <v>45.9</v>
      </c>
      <c r="R37" s="123">
        <v>53.8</v>
      </c>
      <c r="S37" s="123">
        <v>62.9</v>
      </c>
      <c r="T37" s="123">
        <v>12.9</v>
      </c>
      <c r="U37" s="123">
        <v>20.5</v>
      </c>
      <c r="V37" s="123">
        <v>28</v>
      </c>
      <c r="W37" s="123">
        <v>29.2</v>
      </c>
      <c r="X37" s="123">
        <v>33.6</v>
      </c>
      <c r="Y37" s="123">
        <v>38.700000000000003</v>
      </c>
      <c r="Z37" s="65">
        <f>IF(OR(P37="",Y37=""),"Llenar",IF(OR(Y37="ND",P37="ND"),"ND",IF(G37="Ascendente",Y37/P37*100,IF(AND(G37="Descendente",P37=0,Y37=0),100,IF(AND(G37="Descendente",P37=0,Y37&lt;&gt;0),0,IF(G37="Descendente",P37/Y37*100,IF(AND(G37="No_definido",H37="Máximo permisible"),IF(Y37&lt;=P37,100,0),IF(AND(G37="No_definido",H37="Mínimo permisible"),IF(Y37&gt;=P37,100,0),"Llenar"))))))))</f>
        <v>98.473282442748115</v>
      </c>
      <c r="AB37" s="52"/>
      <c r="AC37" s="52">
        <f>IF(Z37="Llenar","",IF(OR(Z37="INDET",Z37="Llenar",Z37="ND"),"ND",IF(Z37&gt;=100,100,Z37)))</f>
        <v>98.473282442748115</v>
      </c>
      <c r="AD37" s="53"/>
      <c r="AE37" s="53"/>
      <c r="AF37" s="52"/>
      <c r="AG37" s="52"/>
      <c r="AH37" s="52"/>
    </row>
    <row r="38" spans="2:34" s="51" customFormat="1" ht="31.5" customHeight="1" x14ac:dyDescent="0.25">
      <c r="B38" s="61" t="s">
        <v>20</v>
      </c>
      <c r="C38" s="129" t="s">
        <v>87</v>
      </c>
      <c r="D38" s="130"/>
      <c r="E38" s="130"/>
      <c r="F38" s="130"/>
      <c r="G38" s="130"/>
      <c r="H38" s="130"/>
      <c r="I38" s="130"/>
      <c r="J38" s="130"/>
      <c r="K38" s="130"/>
      <c r="L38" s="130"/>
      <c r="M38" s="130"/>
      <c r="N38" s="130"/>
      <c r="O38" s="130"/>
      <c r="P38" s="130"/>
      <c r="Q38" s="130"/>
      <c r="R38" s="130"/>
      <c r="S38" s="130"/>
      <c r="T38" s="130"/>
      <c r="U38" s="130"/>
      <c r="V38" s="130"/>
      <c r="W38" s="130"/>
      <c r="X38" s="130"/>
      <c r="Y38" s="131"/>
      <c r="Z38" s="58">
        <f>IFERROR(AVERAGEIFS(AC39,AC39,"&lt;&gt;ND"),"ND")</f>
        <v>100</v>
      </c>
      <c r="AB38" s="52"/>
      <c r="AC38" s="52"/>
      <c r="AD38" s="53"/>
      <c r="AE38" s="53"/>
      <c r="AF38" s="52"/>
      <c r="AG38" s="52"/>
      <c r="AH38" s="52"/>
    </row>
    <row r="39" spans="2:34" s="51" customFormat="1" ht="78.75" x14ac:dyDescent="0.25">
      <c r="B39" s="62" t="s">
        <v>52</v>
      </c>
      <c r="C39" s="66" t="s">
        <v>82</v>
      </c>
      <c r="D39" s="66" t="s">
        <v>114</v>
      </c>
      <c r="E39" s="66" t="s">
        <v>115</v>
      </c>
      <c r="F39" s="64" t="s">
        <v>8</v>
      </c>
      <c r="G39" s="122" t="s">
        <v>35</v>
      </c>
      <c r="H39" s="122" t="s">
        <v>38</v>
      </c>
      <c r="I39" s="123">
        <v>2015</v>
      </c>
      <c r="J39" s="124">
        <v>12.3</v>
      </c>
      <c r="K39" s="123">
        <v>14.4</v>
      </c>
      <c r="L39" s="123">
        <v>15.5</v>
      </c>
      <c r="M39" s="123">
        <v>16.8</v>
      </c>
      <c r="N39" s="123">
        <v>46.6</v>
      </c>
      <c r="O39" s="123">
        <v>12.7</v>
      </c>
      <c r="P39" s="123">
        <v>12.8</v>
      </c>
      <c r="Q39" s="123">
        <v>12.9</v>
      </c>
      <c r="R39" s="123">
        <v>12.9</v>
      </c>
      <c r="S39" s="123">
        <v>13.2</v>
      </c>
      <c r="T39" s="123">
        <v>12.9</v>
      </c>
      <c r="U39" s="123">
        <v>12.4</v>
      </c>
      <c r="V39" s="123">
        <v>11.1</v>
      </c>
      <c r="W39" s="123">
        <v>16.100000000000001</v>
      </c>
      <c r="X39" s="123">
        <v>12.7</v>
      </c>
      <c r="Y39" s="123">
        <v>12.8</v>
      </c>
      <c r="Z39" s="65">
        <f>IF(OR(P39="",Y39=""),"Llenar",IF(OR(Y39="ND",P39="ND"),"ND",IF(G39="Ascendente",Y39/P39*100,IF(AND(G39="Descendente",P39=0,Y39=0),100,IF(AND(G39="Descendente",P39=0,Y39&lt;&gt;0),0,IF(G39="Descendente",P39/Y39*100,IF(AND(G39="No_definido",H39="Máximo permisible"),IF(Y39&lt;=P39,100,0),IF(AND(G39="No_definido",H39="Mínimo permisible"),IF(Y39&gt;=P39,100,0),"Llenar"))))))))</f>
        <v>100</v>
      </c>
      <c r="AB39" s="52"/>
      <c r="AC39" s="52">
        <f>IF(Z39="Llenar","",IF(OR(Z39="INDET",Z39="Llenar",Z39="ND"),"ND",IF(Z39&gt;=100,100,Z39)))</f>
        <v>100</v>
      </c>
      <c r="AD39" s="53"/>
      <c r="AE39" s="53"/>
      <c r="AF39" s="52"/>
      <c r="AG39" s="52"/>
      <c r="AH39" s="52"/>
    </row>
    <row r="40" spans="2:34" s="51" customFormat="1" ht="31.5" customHeight="1" x14ac:dyDescent="0.25">
      <c r="B40" s="61" t="s">
        <v>21</v>
      </c>
      <c r="C40" s="129" t="s">
        <v>88</v>
      </c>
      <c r="D40" s="130"/>
      <c r="E40" s="130"/>
      <c r="F40" s="130"/>
      <c r="G40" s="130"/>
      <c r="H40" s="130"/>
      <c r="I40" s="130"/>
      <c r="J40" s="130"/>
      <c r="K40" s="130"/>
      <c r="L40" s="130"/>
      <c r="M40" s="130"/>
      <c r="N40" s="130"/>
      <c r="O40" s="130"/>
      <c r="P40" s="130"/>
      <c r="Q40" s="130"/>
      <c r="R40" s="130"/>
      <c r="S40" s="130"/>
      <c r="T40" s="130"/>
      <c r="U40" s="130"/>
      <c r="V40" s="130"/>
      <c r="W40" s="130"/>
      <c r="X40" s="130"/>
      <c r="Y40" s="131"/>
      <c r="Z40" s="58">
        <f>IFERROR(AVERAGEIFS(AC41,AC41,"&lt;&gt;ND"),"ND")</f>
        <v>93.75</v>
      </c>
      <c r="AB40" s="52"/>
      <c r="AC40" s="52"/>
      <c r="AD40" s="53"/>
      <c r="AE40" s="53"/>
      <c r="AF40" s="52"/>
      <c r="AG40" s="52"/>
      <c r="AH40" s="52"/>
    </row>
    <row r="41" spans="2:34" s="51" customFormat="1" ht="47.25" x14ac:dyDescent="0.25">
      <c r="B41" s="62" t="s">
        <v>51</v>
      </c>
      <c r="C41" s="66" t="s">
        <v>81</v>
      </c>
      <c r="D41" s="66" t="s">
        <v>106</v>
      </c>
      <c r="E41" s="66" t="s">
        <v>107</v>
      </c>
      <c r="F41" s="64" t="s">
        <v>118</v>
      </c>
      <c r="G41" s="122" t="s">
        <v>35</v>
      </c>
      <c r="H41" s="122" t="s">
        <v>40</v>
      </c>
      <c r="I41" s="123">
        <v>2015</v>
      </c>
      <c r="J41" s="124">
        <v>152</v>
      </c>
      <c r="K41" s="123">
        <v>240</v>
      </c>
      <c r="L41" s="123">
        <v>302</v>
      </c>
      <c r="M41" s="123">
        <v>381</v>
      </c>
      <c r="N41" s="123">
        <v>479</v>
      </c>
      <c r="O41" s="123">
        <v>45</v>
      </c>
      <c r="P41" s="123">
        <v>48</v>
      </c>
      <c r="Q41" s="123">
        <v>50</v>
      </c>
      <c r="R41" s="123">
        <v>54</v>
      </c>
      <c r="S41" s="123">
        <v>56</v>
      </c>
      <c r="T41" s="123">
        <v>190</v>
      </c>
      <c r="U41" s="123">
        <v>200</v>
      </c>
      <c r="V41" s="123">
        <v>210</v>
      </c>
      <c r="W41" s="123">
        <v>40</v>
      </c>
      <c r="X41" s="123">
        <v>45</v>
      </c>
      <c r="Y41" s="123">
        <v>45</v>
      </c>
      <c r="Z41" s="65">
        <f>IF(OR(P41="",Y41=""),"Llenar",IF(OR(Y41="ND",P41="ND"),"ND",IF(G41="Ascendente",Y41/P41*100,IF(AND(G41="Descendente",P41=0,Y41=0),100,IF(AND(G41="Descendente",P41=0,Y41&lt;&gt;0),0,IF(G41="Descendente",P41/Y41*100,IF(AND(G41="No_definido",H41="Máximo permisible"),IF(Y41&lt;=P41,100,0),IF(AND(G41="No_definido",H41="Mínimo permisible"),IF(Y41&gt;=P41,100,0),"Llenar"))))))))</f>
        <v>93.75</v>
      </c>
      <c r="AB41" s="52"/>
      <c r="AC41" s="52">
        <f>IF(Z41="Llenar","",IF(OR(Z41="INDET",Z41="Llenar",Z41="ND"),"ND",IF(Z41&gt;=100,100,Z41)))</f>
        <v>93.75</v>
      </c>
      <c r="AD41" s="53"/>
      <c r="AE41" s="53"/>
      <c r="AF41" s="52"/>
      <c r="AG41" s="52"/>
      <c r="AH41" s="52"/>
    </row>
    <row r="42" spans="2:34" s="51" customFormat="1" ht="31.5" customHeight="1" x14ac:dyDescent="0.25">
      <c r="B42" s="61" t="s">
        <v>67</v>
      </c>
      <c r="C42" s="129" t="s">
        <v>80</v>
      </c>
      <c r="D42" s="130"/>
      <c r="E42" s="130"/>
      <c r="F42" s="130"/>
      <c r="G42" s="130"/>
      <c r="H42" s="130"/>
      <c r="I42" s="130"/>
      <c r="J42" s="130"/>
      <c r="K42" s="130"/>
      <c r="L42" s="130"/>
      <c r="M42" s="130"/>
      <c r="N42" s="130"/>
      <c r="O42" s="130"/>
      <c r="P42" s="130"/>
      <c r="Q42" s="130"/>
      <c r="R42" s="130"/>
      <c r="S42" s="130"/>
      <c r="T42" s="130"/>
      <c r="U42" s="130"/>
      <c r="V42" s="130"/>
      <c r="W42" s="130"/>
      <c r="X42" s="130"/>
      <c r="Y42" s="131"/>
      <c r="Z42" s="58">
        <f>IFERROR(AVERAGEIFS(AC43,AC43,"&lt;&gt;ND"),"ND")</f>
        <v>100</v>
      </c>
      <c r="AB42" s="52"/>
      <c r="AC42" s="52"/>
      <c r="AD42" s="53"/>
      <c r="AE42" s="53"/>
      <c r="AF42" s="52"/>
      <c r="AG42" s="52"/>
      <c r="AH42" s="52"/>
    </row>
    <row r="43" spans="2:34" s="51" customFormat="1" ht="81" customHeight="1" x14ac:dyDescent="0.25">
      <c r="B43" s="62" t="s">
        <v>68</v>
      </c>
      <c r="C43" s="66" t="s">
        <v>77</v>
      </c>
      <c r="D43" s="66" t="s">
        <v>106</v>
      </c>
      <c r="E43" s="66" t="s">
        <v>107</v>
      </c>
      <c r="F43" s="64" t="s">
        <v>18</v>
      </c>
      <c r="G43" s="122" t="s">
        <v>35</v>
      </c>
      <c r="H43" s="122" t="s">
        <v>40</v>
      </c>
      <c r="I43" s="123">
        <v>2015</v>
      </c>
      <c r="J43" s="124">
        <v>16.2</v>
      </c>
      <c r="K43" s="123">
        <v>17.8</v>
      </c>
      <c r="L43" s="123">
        <v>18.3</v>
      </c>
      <c r="M43" s="123">
        <v>19</v>
      </c>
      <c r="N43" s="123">
        <v>15.6</v>
      </c>
      <c r="O43" s="123">
        <v>17.100000000000001</v>
      </c>
      <c r="P43" s="123">
        <v>17.399999999999999</v>
      </c>
      <c r="Q43" s="123">
        <v>17.600000000000001</v>
      </c>
      <c r="R43" s="123">
        <v>17.8</v>
      </c>
      <c r="S43" s="123">
        <v>18</v>
      </c>
      <c r="T43" s="123">
        <v>16.22</v>
      </c>
      <c r="U43" s="123">
        <v>16.3</v>
      </c>
      <c r="V43" s="123">
        <v>17.41</v>
      </c>
      <c r="W43" s="123">
        <v>16.399999999999999</v>
      </c>
      <c r="X43" s="123">
        <v>17.100000000000001</v>
      </c>
      <c r="Y43" s="123">
        <v>17.5</v>
      </c>
      <c r="Z43" s="65">
        <f>IF(OR(P43="",Y43=""),"Llenar",IF(OR(Y43="ND",P43="ND"),"ND",IF(G43="Ascendente",Y43/P43*100,IF(AND(G43="Descendente",P43=0,Y43=0),100,IF(AND(G43="Descendente",P43=0,Y43&lt;&gt;0),0,IF(G43="Descendente",P43/Y43*100,IF(AND(G43="No_definido",H43="Máximo permisible"),IF(Y43&lt;=P43,100,0),IF(AND(G43="No_definido",H43="Mínimo permisible"),IF(Y43&gt;=P43,100,0),"Llenar"))))))))</f>
        <v>100.57471264367817</v>
      </c>
      <c r="AB43" s="52"/>
      <c r="AC43" s="52">
        <f>IF(Z43="Llenar","",IF(OR(Z43="INDET",Z43="Llenar",Z43="ND"),"ND",IF(Z43&gt;=100,100,Z43)))</f>
        <v>100</v>
      </c>
      <c r="AD43" s="53"/>
      <c r="AE43" s="53"/>
      <c r="AF43" s="52"/>
      <c r="AG43" s="52"/>
      <c r="AH43" s="52"/>
    </row>
    <row r="44" spans="2:34" s="51" customFormat="1" ht="30.75" customHeight="1" x14ac:dyDescent="0.25">
      <c r="B44" s="61" t="s">
        <v>69</v>
      </c>
      <c r="C44" s="129" t="s">
        <v>79</v>
      </c>
      <c r="D44" s="130"/>
      <c r="E44" s="130"/>
      <c r="F44" s="130"/>
      <c r="G44" s="130"/>
      <c r="H44" s="130"/>
      <c r="I44" s="130"/>
      <c r="J44" s="130"/>
      <c r="K44" s="130"/>
      <c r="L44" s="130"/>
      <c r="M44" s="130"/>
      <c r="N44" s="130"/>
      <c r="O44" s="130"/>
      <c r="P44" s="130"/>
      <c r="Q44" s="130"/>
      <c r="R44" s="130"/>
      <c r="S44" s="130"/>
      <c r="T44" s="130"/>
      <c r="U44" s="130"/>
      <c r="V44" s="130"/>
      <c r="W44" s="130"/>
      <c r="X44" s="130"/>
      <c r="Y44" s="131"/>
      <c r="Z44" s="58">
        <f>IFERROR(AVERAGEIFS(AC45:AC46,AC45:AC46,"&lt;&gt;ND"),"ND")</f>
        <v>98.597435310281654</v>
      </c>
      <c r="AB44" s="52"/>
      <c r="AC44" s="52"/>
      <c r="AD44" s="53"/>
      <c r="AE44" s="53"/>
      <c r="AF44" s="52"/>
      <c r="AG44" s="52"/>
      <c r="AH44" s="52"/>
    </row>
    <row r="45" spans="2:34" s="51" customFormat="1" ht="63" x14ac:dyDescent="0.25">
      <c r="B45" s="62" t="s">
        <v>70</v>
      </c>
      <c r="C45" s="66" t="s">
        <v>75</v>
      </c>
      <c r="D45" s="66" t="s">
        <v>106</v>
      </c>
      <c r="E45" s="66" t="s">
        <v>116</v>
      </c>
      <c r="F45" s="64" t="s">
        <v>18</v>
      </c>
      <c r="G45" s="122" t="s">
        <v>42</v>
      </c>
      <c r="H45" s="122" t="s">
        <v>41</v>
      </c>
      <c r="I45" s="123">
        <v>2016</v>
      </c>
      <c r="J45" s="124">
        <v>114</v>
      </c>
      <c r="K45" s="123">
        <v>65</v>
      </c>
      <c r="L45" s="123">
        <v>65</v>
      </c>
      <c r="M45" s="123">
        <v>65</v>
      </c>
      <c r="N45" s="123">
        <v>65</v>
      </c>
      <c r="O45" s="123">
        <v>65</v>
      </c>
      <c r="P45" s="123">
        <v>65</v>
      </c>
      <c r="Q45" s="123">
        <v>65</v>
      </c>
      <c r="R45" s="123">
        <v>65</v>
      </c>
      <c r="S45" s="123">
        <v>65</v>
      </c>
      <c r="T45" s="123">
        <v>103</v>
      </c>
      <c r="U45" s="123">
        <v>65</v>
      </c>
      <c r="V45" s="123">
        <v>85</v>
      </c>
      <c r="W45" s="123">
        <v>70</v>
      </c>
      <c r="X45" s="123">
        <v>65</v>
      </c>
      <c r="Y45" s="123">
        <v>69</v>
      </c>
      <c r="Z45" s="65">
        <f>IF(OR(P45="",Y45=""),"Llenar",IF(OR(Y45="ND",P45="ND"),"ND",IF(G45="Ascendente",Y45/P45*100,IF(AND(G45="Descendente",P45=0,Y45=0),100,IF(AND(G45="Descendente",P45=0,Y45&lt;&gt;0),0,IF(G45="Descendente",P45/Y45*100,IF(AND(G45="No_definido",H45="Máximo permisible"),IF(Y45&lt;=P45,100,0),IF(AND(G45="No_definido",H45="Mínimo permisible"),IF(Y45&gt;=P45,100,0),"Llenar"))))))))</f>
        <v>100</v>
      </c>
      <c r="AB45" s="52"/>
      <c r="AC45" s="52">
        <f>IF(Z45="Llenar","",IF(OR(Z45="INDET",Z45="Llenar",Z45="ND"),"ND",IF(Z45&gt;=100,100,Z45)))</f>
        <v>100</v>
      </c>
      <c r="AD45" s="53"/>
      <c r="AE45" s="53"/>
      <c r="AF45" s="52"/>
      <c r="AG45" s="52"/>
      <c r="AH45" s="52"/>
    </row>
    <row r="46" spans="2:34" s="51" customFormat="1" ht="47.25" x14ac:dyDescent="0.25">
      <c r="B46" s="62" t="s">
        <v>71</v>
      </c>
      <c r="C46" s="66" t="s">
        <v>76</v>
      </c>
      <c r="D46" s="66" t="s">
        <v>106</v>
      </c>
      <c r="E46" s="66" t="s">
        <v>117</v>
      </c>
      <c r="F46" s="64" t="s">
        <v>8</v>
      </c>
      <c r="G46" s="122" t="s">
        <v>35</v>
      </c>
      <c r="H46" s="122" t="s">
        <v>38</v>
      </c>
      <c r="I46" s="123">
        <v>2016</v>
      </c>
      <c r="J46" s="124">
        <v>68.27</v>
      </c>
      <c r="K46" s="123">
        <v>78.819999999999993</v>
      </c>
      <c r="L46" s="123">
        <v>85.65</v>
      </c>
      <c r="M46" s="123">
        <v>90.16</v>
      </c>
      <c r="N46" s="123">
        <v>88.3</v>
      </c>
      <c r="O46" s="123">
        <v>83.22</v>
      </c>
      <c r="P46" s="123">
        <v>87.34</v>
      </c>
      <c r="Q46" s="123">
        <v>88.37</v>
      </c>
      <c r="R46" s="123">
        <v>91.44</v>
      </c>
      <c r="S46" s="123">
        <v>91.83</v>
      </c>
      <c r="T46" s="123">
        <v>82.5</v>
      </c>
      <c r="U46" s="123">
        <v>85.4</v>
      </c>
      <c r="V46" s="123">
        <v>90.1</v>
      </c>
      <c r="W46" s="123">
        <v>80.97</v>
      </c>
      <c r="X46" s="123">
        <v>83.22</v>
      </c>
      <c r="Y46" s="123">
        <v>84.89</v>
      </c>
      <c r="Z46" s="65">
        <f>IF(OR(P46="",Y46=""),"Llenar",IF(OR(Y46="ND",P46="ND"),"ND",IF(G46="Ascendente",Y46/P46*100,IF(AND(G46="Descendente",P46=0,Y46=0),100,IF(AND(G46="Descendente",P46=0,Y46&lt;&gt;0),0,IF(G46="Descendente",P46/Y46*100,IF(AND(G46="No_definido",H46="Máximo permisible"),IF(Y46&lt;=P46,100,0),IF(AND(G46="No_definido",H46="Mínimo permisible"),IF(Y46&gt;=P46,100,0),"Llenar"))))))))</f>
        <v>97.194870620563307</v>
      </c>
      <c r="AB46" s="52"/>
      <c r="AC46" s="52">
        <f>IF(Z46="Llenar","",IF(OR(Z46="INDET",Z46="Llenar",Z46="ND"),"ND",IF(Z46&gt;=100,100,Z46)))</f>
        <v>97.194870620563307</v>
      </c>
      <c r="AD46" s="53"/>
      <c r="AE46" s="53"/>
      <c r="AF46" s="52"/>
      <c r="AG46" s="52"/>
      <c r="AH46" s="52"/>
    </row>
    <row r="47" spans="2:34" s="51" customFormat="1" ht="29.25" customHeight="1" x14ac:dyDescent="0.25">
      <c r="B47" s="61" t="s">
        <v>72</v>
      </c>
      <c r="C47" s="129" t="s">
        <v>78</v>
      </c>
      <c r="D47" s="130"/>
      <c r="E47" s="130"/>
      <c r="F47" s="130"/>
      <c r="G47" s="130"/>
      <c r="H47" s="130"/>
      <c r="I47" s="130"/>
      <c r="J47" s="130"/>
      <c r="K47" s="130"/>
      <c r="L47" s="130"/>
      <c r="M47" s="130"/>
      <c r="N47" s="130"/>
      <c r="O47" s="130"/>
      <c r="P47" s="130"/>
      <c r="Q47" s="130"/>
      <c r="R47" s="130"/>
      <c r="S47" s="130"/>
      <c r="T47" s="130"/>
      <c r="U47" s="130"/>
      <c r="V47" s="130"/>
      <c r="W47" s="130"/>
      <c r="X47" s="130"/>
      <c r="Y47" s="131"/>
      <c r="Z47" s="58">
        <f>IFERROR(AVERAGEIFS(AC48,AC48,"&lt;&gt;ND"),"ND")</f>
        <v>95.936691626957113</v>
      </c>
      <c r="AB47" s="52"/>
      <c r="AC47" s="52"/>
      <c r="AD47" s="53"/>
      <c r="AE47" s="53"/>
      <c r="AF47" s="52"/>
      <c r="AG47" s="52"/>
      <c r="AH47" s="52"/>
    </row>
    <row r="48" spans="2:34" s="51" customFormat="1" ht="47.25" x14ac:dyDescent="0.25">
      <c r="B48" s="62" t="s">
        <v>73</v>
      </c>
      <c r="C48" s="63" t="s">
        <v>74</v>
      </c>
      <c r="D48" s="66" t="s">
        <v>106</v>
      </c>
      <c r="E48" s="66" t="s">
        <v>107</v>
      </c>
      <c r="F48" s="64" t="s">
        <v>118</v>
      </c>
      <c r="G48" s="122" t="s">
        <v>35</v>
      </c>
      <c r="H48" s="122" t="s">
        <v>40</v>
      </c>
      <c r="I48" s="123">
        <v>2016</v>
      </c>
      <c r="J48" s="124">
        <v>98.7</v>
      </c>
      <c r="K48" s="123">
        <v>108.7</v>
      </c>
      <c r="L48" s="123">
        <v>120.1</v>
      </c>
      <c r="M48" s="123">
        <v>132.1</v>
      </c>
      <c r="N48" s="123">
        <v>122.4</v>
      </c>
      <c r="O48" s="123">
        <v>141.5</v>
      </c>
      <c r="P48" s="123">
        <v>146.9</v>
      </c>
      <c r="Q48" s="123">
        <v>152.19999999999999</v>
      </c>
      <c r="R48" s="123">
        <v>157.5</v>
      </c>
      <c r="S48" s="123">
        <v>162.6</v>
      </c>
      <c r="T48" s="123">
        <v>100.22</v>
      </c>
      <c r="U48" s="123">
        <v>103.01</v>
      </c>
      <c r="V48" s="123">
        <v>161.28</v>
      </c>
      <c r="W48" s="123">
        <v>143.83000000000001</v>
      </c>
      <c r="X48" s="123">
        <v>144.21</v>
      </c>
      <c r="Y48" s="123">
        <v>140.93100000000001</v>
      </c>
      <c r="Z48" s="65">
        <f>IF(OR(P48="",Y48=""),"Llenar",IF(OR(Y48="ND",P48="ND"),"ND",IF(G48="Ascendente",Y48/P48*100,IF(AND(G48="Descendente",P48=0,Y48=0),100,IF(AND(G48="Descendente",P48=0,Y48&lt;&gt;0),0,IF(G48="Descendente",P48/Y48*100,IF(AND(G48="No_definido",H48="Máximo permisible"),IF(Y48&lt;=P48,100,0),IF(AND(G48="No_definido",H48="Mínimo permisible"),IF(Y48&gt;=P48,100,0),"Llenar"))))))))</f>
        <v>95.936691626957113</v>
      </c>
      <c r="AB48" s="52"/>
      <c r="AC48" s="52">
        <f>IF(Z48="Llenar","",IF(OR(Z48="INDET",Z48="Llenar",Z48="ND"),"ND",IF(Z48&gt;=100,100,Z48)))</f>
        <v>95.936691626957113</v>
      </c>
      <c r="AD48" s="53"/>
      <c r="AE48" s="53"/>
      <c r="AF48" s="52"/>
      <c r="AG48" s="52"/>
      <c r="AH48" s="52"/>
    </row>
    <row r="49" spans="1:102" ht="19.5" customHeight="1" thickBot="1" x14ac:dyDescent="0.3"/>
    <row r="50" spans="1:102" s="30" customFormat="1" ht="20.25" x14ac:dyDescent="0.3">
      <c r="A50" s="24"/>
      <c r="B50" s="25"/>
      <c r="C50" s="24"/>
      <c r="D50" s="24"/>
      <c r="E50" s="24"/>
      <c r="F50" s="24"/>
      <c r="G50" s="24"/>
      <c r="H50" s="24"/>
      <c r="I50" s="69"/>
      <c r="J50" s="24"/>
      <c r="K50" s="26" t="s">
        <v>122</v>
      </c>
      <c r="L50" s="27"/>
      <c r="M50" s="27"/>
      <c r="N50" s="27"/>
      <c r="O50" s="27"/>
      <c r="P50" s="27"/>
      <c r="Q50" s="27"/>
      <c r="R50" s="27"/>
      <c r="S50" s="27"/>
      <c r="T50" s="27"/>
      <c r="U50" s="27"/>
      <c r="V50" s="27"/>
      <c r="W50" s="27"/>
      <c r="X50" s="27"/>
      <c r="Y50" s="27"/>
      <c r="Z50" s="27"/>
      <c r="AA50" s="27"/>
      <c r="AB50" s="28"/>
      <c r="AC50" s="29"/>
      <c r="AD50" s="29"/>
      <c r="AE50" s="29"/>
      <c r="AF50" s="24"/>
      <c r="AG50" s="24"/>
      <c r="AH50" s="24"/>
      <c r="AI50" s="24"/>
      <c r="AJ50" s="24"/>
      <c r="AK50" s="24"/>
      <c r="AL50" s="24"/>
      <c r="AM50" s="24"/>
      <c r="AN50" s="24"/>
      <c r="AO50" s="24"/>
      <c r="AP50" s="24"/>
      <c r="AQ50" s="24"/>
      <c r="AR50" s="24"/>
      <c r="AS50" s="24"/>
      <c r="AT50" s="24"/>
      <c r="AU50" s="24"/>
      <c r="AV50" s="24"/>
      <c r="AW50" s="24"/>
      <c r="AX50" s="24"/>
      <c r="AY50" s="24"/>
      <c r="AZ50" s="24"/>
      <c r="BA50" s="24"/>
      <c r="BB50" s="24"/>
      <c r="BC50" s="24"/>
      <c r="BD50" s="24"/>
      <c r="BE50" s="24"/>
      <c r="BF50" s="24"/>
      <c r="BG50" s="24"/>
      <c r="BH50" s="24"/>
      <c r="BI50" s="24"/>
      <c r="BJ50" s="24"/>
      <c r="BK50" s="24"/>
      <c r="BL50" s="24"/>
      <c r="BM50" s="24"/>
      <c r="BN50" s="24"/>
      <c r="BO50" s="24"/>
      <c r="BP50" s="24"/>
      <c r="BQ50" s="24"/>
      <c r="BR50" s="24"/>
      <c r="BS50" s="24"/>
      <c r="BT50" s="24"/>
      <c r="BU50" s="24"/>
      <c r="BV50" s="24"/>
      <c r="BW50" s="24"/>
      <c r="BX50" s="24"/>
      <c r="BY50" s="24"/>
      <c r="BZ50" s="24"/>
      <c r="CA50" s="24"/>
      <c r="CB50" s="24"/>
      <c r="CC50" s="24"/>
      <c r="CD50" s="24"/>
      <c r="CE50" s="24"/>
      <c r="CF50" s="24"/>
      <c r="CG50" s="24"/>
      <c r="CH50" s="24"/>
      <c r="CI50" s="24"/>
      <c r="CJ50" s="24"/>
      <c r="CK50" s="24"/>
      <c r="CL50" s="24"/>
      <c r="CM50" s="24"/>
      <c r="CN50" s="24"/>
      <c r="CO50" s="24"/>
      <c r="CP50" s="24"/>
      <c r="CQ50" s="24"/>
      <c r="CR50" s="24"/>
      <c r="CS50" s="24"/>
      <c r="CT50" s="24"/>
      <c r="CU50" s="24"/>
      <c r="CV50" s="24"/>
      <c r="CW50" s="24"/>
      <c r="CX50" s="24"/>
    </row>
    <row r="51" spans="1:102" s="30" customFormat="1" ht="20.25" x14ac:dyDescent="0.3">
      <c r="A51" s="24"/>
      <c r="B51" s="25"/>
      <c r="C51" s="31" t="s">
        <v>123</v>
      </c>
      <c r="D51" s="32"/>
      <c r="E51" s="32"/>
      <c r="F51" s="32"/>
      <c r="G51" s="32"/>
      <c r="H51" s="32"/>
      <c r="I51" s="70"/>
      <c r="J51" s="32"/>
      <c r="K51" s="33"/>
      <c r="L51" s="24"/>
      <c r="M51" s="24"/>
      <c r="N51" s="24"/>
      <c r="O51" s="24"/>
      <c r="P51" s="24"/>
      <c r="Q51" s="24"/>
      <c r="R51" s="24"/>
      <c r="S51" s="24"/>
      <c r="T51" s="24"/>
      <c r="U51" s="24"/>
      <c r="V51" s="24"/>
      <c r="W51" s="24"/>
      <c r="X51" s="24"/>
      <c r="Y51" s="24"/>
      <c r="Z51" s="24"/>
      <c r="AA51" s="24"/>
      <c r="AB51" s="34"/>
      <c r="AC51" s="29"/>
      <c r="AD51" s="29"/>
      <c r="AE51" s="29"/>
      <c r="AF51" s="24"/>
      <c r="AG51" s="24"/>
      <c r="AH51" s="24"/>
      <c r="AI51" s="24"/>
      <c r="AJ51" s="24"/>
      <c r="AK51" s="24"/>
      <c r="AL51" s="24"/>
      <c r="AM51" s="24"/>
      <c r="AN51" s="24"/>
      <c r="AO51" s="24"/>
      <c r="AP51" s="24"/>
      <c r="AQ51" s="24"/>
      <c r="AR51" s="24"/>
      <c r="AS51" s="24"/>
      <c r="AT51" s="24"/>
      <c r="AU51" s="24"/>
      <c r="AV51" s="24"/>
      <c r="AW51" s="24"/>
      <c r="AX51" s="24"/>
      <c r="AY51" s="24"/>
      <c r="AZ51" s="24"/>
      <c r="BA51" s="24"/>
      <c r="BB51" s="24"/>
      <c r="BC51" s="24"/>
      <c r="BD51" s="24"/>
      <c r="BE51" s="24"/>
      <c r="BF51" s="24"/>
      <c r="BG51" s="24"/>
      <c r="BH51" s="24"/>
      <c r="BI51" s="24"/>
      <c r="BJ51" s="24"/>
      <c r="BK51" s="24"/>
      <c r="BL51" s="24"/>
      <c r="BM51" s="24"/>
      <c r="BN51" s="24"/>
      <c r="BO51" s="24"/>
      <c r="BP51" s="24"/>
      <c r="BQ51" s="24"/>
      <c r="BR51" s="24"/>
      <c r="BS51" s="24"/>
      <c r="BT51" s="24"/>
      <c r="BU51" s="24"/>
      <c r="BV51" s="24"/>
      <c r="BW51" s="24"/>
      <c r="BX51" s="24"/>
      <c r="BY51" s="24"/>
      <c r="BZ51" s="24"/>
      <c r="CA51" s="24"/>
      <c r="CB51" s="24"/>
      <c r="CC51" s="24"/>
      <c r="CD51" s="24"/>
      <c r="CE51" s="24"/>
      <c r="CF51" s="24"/>
      <c r="CG51" s="24"/>
      <c r="CH51" s="24"/>
      <c r="CI51" s="24"/>
      <c r="CJ51" s="24"/>
      <c r="CK51" s="24"/>
      <c r="CL51" s="24"/>
      <c r="CM51" s="24"/>
      <c r="CN51" s="24"/>
      <c r="CO51" s="24"/>
      <c r="CP51" s="24"/>
      <c r="CQ51" s="24"/>
      <c r="CR51" s="24"/>
      <c r="CS51" s="24"/>
      <c r="CT51" s="24"/>
      <c r="CU51" s="24"/>
      <c r="CV51" s="24"/>
      <c r="CW51" s="24"/>
      <c r="CX51" s="24"/>
    </row>
    <row r="52" spans="1:102" s="30" customFormat="1" ht="52.5" customHeight="1" thickBot="1" x14ac:dyDescent="0.35">
      <c r="A52" s="24"/>
      <c r="B52" s="25"/>
      <c r="C52" s="32"/>
      <c r="D52" s="32"/>
      <c r="E52" s="32"/>
      <c r="F52" s="32"/>
      <c r="G52" s="32"/>
      <c r="H52" s="32"/>
      <c r="I52" s="70"/>
      <c r="J52" s="32"/>
      <c r="K52" s="144" t="s">
        <v>139</v>
      </c>
      <c r="L52" s="145"/>
      <c r="M52" s="145"/>
      <c r="N52" s="145"/>
      <c r="O52" s="145"/>
      <c r="P52" s="145"/>
      <c r="Q52" s="145"/>
      <c r="R52" s="145"/>
      <c r="S52" s="145"/>
      <c r="T52" s="145"/>
      <c r="U52" s="145"/>
      <c r="V52" s="145"/>
      <c r="W52" s="145"/>
      <c r="X52" s="145"/>
      <c r="Y52" s="145"/>
      <c r="Z52" s="145"/>
      <c r="AA52" s="145"/>
      <c r="AB52" s="146"/>
      <c r="AC52" s="29"/>
      <c r="AD52" s="29"/>
      <c r="AE52" s="29"/>
      <c r="AF52" s="24"/>
      <c r="AG52" s="24"/>
      <c r="AH52" s="24"/>
      <c r="AI52" s="24"/>
      <c r="AJ52" s="24"/>
      <c r="AK52" s="24"/>
      <c r="AL52" s="24"/>
      <c r="AM52" s="24"/>
      <c r="AN52" s="24"/>
      <c r="AO52" s="24"/>
      <c r="AP52" s="24"/>
      <c r="AQ52" s="24"/>
      <c r="AR52" s="24"/>
      <c r="AS52" s="24"/>
      <c r="AT52" s="24"/>
      <c r="AU52" s="24"/>
      <c r="AV52" s="24"/>
      <c r="AW52" s="24"/>
      <c r="AX52" s="24"/>
      <c r="AY52" s="24"/>
      <c r="AZ52" s="24"/>
      <c r="BA52" s="24"/>
      <c r="BB52" s="24"/>
      <c r="BC52" s="24"/>
      <c r="BD52" s="24"/>
      <c r="BE52" s="24"/>
      <c r="BF52" s="24"/>
      <c r="BG52" s="24"/>
      <c r="BH52" s="24"/>
      <c r="BI52" s="24"/>
      <c r="BJ52" s="24"/>
      <c r="BK52" s="24"/>
      <c r="BL52" s="24"/>
      <c r="BM52" s="24"/>
      <c r="BN52" s="24"/>
      <c r="BO52" s="24"/>
      <c r="BP52" s="24"/>
      <c r="BQ52" s="24"/>
      <c r="BR52" s="24"/>
      <c r="BS52" s="24"/>
      <c r="BT52" s="24"/>
      <c r="BU52" s="24"/>
      <c r="BV52" s="24"/>
      <c r="BW52" s="24"/>
      <c r="BX52" s="24"/>
      <c r="BY52" s="24"/>
      <c r="BZ52" s="24"/>
      <c r="CA52" s="24"/>
      <c r="CB52" s="24"/>
      <c r="CC52" s="24"/>
      <c r="CD52" s="24"/>
      <c r="CE52" s="24"/>
      <c r="CF52" s="24"/>
      <c r="CG52" s="24"/>
      <c r="CH52" s="24"/>
      <c r="CI52" s="24"/>
      <c r="CJ52" s="24"/>
      <c r="CK52" s="24"/>
      <c r="CL52" s="24"/>
      <c r="CM52" s="24"/>
      <c r="CN52" s="24"/>
      <c r="CO52" s="24"/>
      <c r="CP52" s="24"/>
      <c r="CQ52" s="24"/>
      <c r="CR52" s="24"/>
      <c r="CS52" s="24"/>
      <c r="CT52" s="24"/>
      <c r="CU52" s="24"/>
      <c r="CV52" s="24"/>
      <c r="CW52" s="24"/>
      <c r="CX52" s="24"/>
    </row>
    <row r="53" spans="1:102" s="30" customFormat="1" ht="21" thickBot="1" x14ac:dyDescent="0.35">
      <c r="A53" s="24"/>
      <c r="B53" s="25"/>
      <c r="C53" s="76" t="s">
        <v>124</v>
      </c>
      <c r="D53" s="77" t="s">
        <v>125</v>
      </c>
      <c r="E53" s="78" t="s">
        <v>126</v>
      </c>
      <c r="F53" s="79" t="s">
        <v>127</v>
      </c>
      <c r="G53" s="80" t="s">
        <v>5</v>
      </c>
      <c r="H53" s="81" t="s">
        <v>22</v>
      </c>
      <c r="I53" s="82" t="s">
        <v>23</v>
      </c>
      <c r="J53" s="24"/>
      <c r="K53" s="35"/>
      <c r="L53" s="36"/>
      <c r="M53" s="36"/>
      <c r="N53" s="36"/>
      <c r="O53" s="36"/>
      <c r="P53" s="36"/>
      <c r="Q53" s="36"/>
      <c r="R53" s="36"/>
      <c r="S53" s="36"/>
      <c r="T53" s="36"/>
      <c r="U53" s="36"/>
      <c r="V53" s="36"/>
      <c r="W53" s="36"/>
      <c r="X53" s="36"/>
      <c r="Y53" s="36"/>
      <c r="Z53" s="36"/>
      <c r="AA53" s="36"/>
      <c r="AB53" s="37"/>
      <c r="AC53" s="29"/>
      <c r="AD53" s="29"/>
      <c r="AE53" s="29"/>
      <c r="AF53" s="24"/>
      <c r="AG53" s="24"/>
      <c r="AH53" s="24"/>
      <c r="AI53" s="24"/>
      <c r="AJ53" s="24"/>
      <c r="AK53" s="24"/>
      <c r="AL53" s="24"/>
      <c r="AM53" s="24"/>
      <c r="AN53" s="24"/>
      <c r="AO53" s="24"/>
      <c r="AP53" s="24"/>
      <c r="AQ53" s="24"/>
      <c r="AR53" s="24"/>
      <c r="AS53" s="24"/>
      <c r="AT53" s="24"/>
      <c r="AU53" s="24"/>
      <c r="AV53" s="24"/>
      <c r="AW53" s="24"/>
      <c r="AX53" s="24"/>
      <c r="AY53" s="24"/>
      <c r="AZ53" s="24"/>
      <c r="BA53" s="24"/>
      <c r="BB53" s="24"/>
      <c r="BC53" s="24"/>
      <c r="BD53" s="24"/>
      <c r="BE53" s="24"/>
      <c r="BF53" s="24"/>
      <c r="BG53" s="24"/>
      <c r="BH53" s="24"/>
      <c r="BI53" s="24"/>
      <c r="BJ53" s="24"/>
      <c r="BK53" s="24"/>
      <c r="BL53" s="24"/>
      <c r="BM53" s="24"/>
      <c r="BN53" s="24"/>
      <c r="BO53" s="24"/>
      <c r="BP53" s="24"/>
      <c r="BQ53" s="24"/>
      <c r="BR53" s="24"/>
      <c r="BS53" s="24"/>
      <c r="BT53" s="24"/>
      <c r="BU53" s="24"/>
      <c r="BV53" s="24"/>
      <c r="BW53" s="24"/>
      <c r="BX53" s="24"/>
      <c r="BY53" s="24"/>
      <c r="BZ53" s="24"/>
      <c r="CA53" s="24"/>
      <c r="CB53" s="24"/>
      <c r="CC53" s="24"/>
      <c r="CD53" s="24"/>
      <c r="CE53" s="24"/>
      <c r="CF53" s="24"/>
      <c r="CG53" s="24"/>
      <c r="CH53" s="24"/>
      <c r="CI53" s="24"/>
      <c r="CJ53" s="24"/>
      <c r="CK53" s="24"/>
      <c r="CL53" s="24"/>
      <c r="CM53" s="24"/>
      <c r="CN53" s="24"/>
      <c r="CO53" s="24"/>
      <c r="CP53" s="24"/>
      <c r="CQ53" s="24"/>
      <c r="CR53" s="24"/>
      <c r="CS53" s="24"/>
      <c r="CT53" s="24"/>
      <c r="CU53" s="24"/>
      <c r="CV53" s="24"/>
      <c r="CW53" s="24"/>
      <c r="CX53" s="24"/>
    </row>
    <row r="54" spans="1:102" s="30" customFormat="1" ht="80.25" customHeight="1" thickBot="1" x14ac:dyDescent="0.35">
      <c r="A54" s="24"/>
      <c r="B54" s="25"/>
      <c r="C54" s="71" t="s">
        <v>128</v>
      </c>
      <c r="D54" s="75">
        <f>COUNTIFS(B11:B48,"=OES*",Z11:Z48,"&lt;75",Z11:Z48,"&lt;&gt;ND")</f>
        <v>0</v>
      </c>
      <c r="E54" s="75">
        <f>COUNTIFS(B11:B48,"=OES*",Z11:Z48,"&gt;=75",Z11:Z48,"&lt;95",Z11:Z48,"&lt;&gt;ND")</f>
        <v>1</v>
      </c>
      <c r="F54" s="75">
        <f>COUNTIFS(B11:B48,"=OES*",Z11:Z48,"&gt;=95",Z11:Z48,"&lt;&gt;ND")</f>
        <v>2</v>
      </c>
      <c r="G54" s="75">
        <f>COUNTIFS(B11:B48,"=OES*",Z11:Z48,"=ND")</f>
        <v>0</v>
      </c>
      <c r="H54" s="75">
        <f>COUNTIFS(B11:B48,"=OES*",Z11:Z48,"=Llenar")</f>
        <v>0</v>
      </c>
      <c r="I54" s="112">
        <f>COUNTIFS(B11:B48,"=OES*")</f>
        <v>3</v>
      </c>
      <c r="J54" s="24"/>
      <c r="K54" s="147" t="s">
        <v>140</v>
      </c>
      <c r="L54" s="148"/>
      <c r="M54" s="148"/>
      <c r="N54" s="148"/>
      <c r="O54" s="148"/>
      <c r="P54" s="148"/>
      <c r="Q54" s="148"/>
      <c r="R54" s="148"/>
      <c r="S54" s="148"/>
      <c r="T54" s="148"/>
      <c r="U54" s="148"/>
      <c r="V54" s="148"/>
      <c r="W54" s="148"/>
      <c r="X54" s="148"/>
      <c r="Y54" s="148"/>
      <c r="Z54" s="148"/>
      <c r="AA54" s="148"/>
      <c r="AB54" s="149"/>
      <c r="AC54" s="29"/>
      <c r="AD54" s="29"/>
      <c r="AE54" s="29"/>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c r="BD54" s="24"/>
      <c r="BE54" s="24"/>
      <c r="BF54" s="24"/>
      <c r="BG54" s="24"/>
      <c r="BH54" s="24"/>
      <c r="BI54" s="24"/>
      <c r="BJ54" s="24"/>
      <c r="BK54" s="24"/>
      <c r="BL54" s="24"/>
      <c r="BM54" s="24"/>
      <c r="BN54" s="24"/>
      <c r="BO54" s="24"/>
      <c r="BP54" s="24"/>
      <c r="BQ54" s="24"/>
      <c r="BR54" s="24"/>
      <c r="BS54" s="24"/>
      <c r="BT54" s="24"/>
      <c r="BU54" s="24"/>
      <c r="BV54" s="24"/>
      <c r="BW54" s="24"/>
      <c r="BX54" s="24"/>
      <c r="BY54" s="24"/>
      <c r="BZ54" s="24"/>
      <c r="CA54" s="24"/>
      <c r="CB54" s="24"/>
      <c r="CC54" s="24"/>
      <c r="CD54" s="24"/>
      <c r="CE54" s="24"/>
      <c r="CF54" s="24"/>
      <c r="CG54" s="24"/>
      <c r="CH54" s="24"/>
      <c r="CI54" s="24"/>
      <c r="CJ54" s="24"/>
      <c r="CK54" s="24"/>
      <c r="CL54" s="24"/>
      <c r="CM54" s="24"/>
      <c r="CN54" s="24"/>
      <c r="CO54" s="24"/>
      <c r="CP54" s="24"/>
      <c r="CQ54" s="24"/>
      <c r="CR54" s="24"/>
      <c r="CS54" s="24"/>
      <c r="CT54" s="24"/>
      <c r="CU54" s="24"/>
      <c r="CV54" s="24"/>
      <c r="CW54" s="24"/>
      <c r="CX54" s="24"/>
    </row>
    <row r="55" spans="1:102" s="30" customFormat="1" ht="20.25" customHeight="1" thickBot="1" x14ac:dyDescent="0.35">
      <c r="A55" s="24"/>
      <c r="B55" s="25"/>
      <c r="C55" s="38" t="s">
        <v>129</v>
      </c>
      <c r="D55" s="72">
        <f>COUNTIFS(B11:B48,"=IND*",Z11:Z48,"&lt;75",Z11:Z48,"&lt;&gt;ND")</f>
        <v>0</v>
      </c>
      <c r="E55" s="72">
        <f>COUNTIFS(B11:B48,"=IND*",Z11:Z48,"&gt;=75",Z11:Z48,"&lt;95",Z11:Z48,"&lt;&gt;ND")</f>
        <v>4</v>
      </c>
      <c r="F55" s="72">
        <f>COUNTIFS(B11:B48,"=IND*",Z11:Z48,"&gt;=95",Z11:Z48,"&lt;&gt;ND")</f>
        <v>18</v>
      </c>
      <c r="G55" s="72">
        <f>COUNTIFS(B11:B48,"=IND*",Z11:Z48,"=ND")</f>
        <v>0</v>
      </c>
      <c r="H55" s="73">
        <f>COUNTIFS(B11:B48,"=IND*",Z11:Z48,"=Llenar")</f>
        <v>0</v>
      </c>
      <c r="I55" s="74">
        <f>COUNTIFS(B11:B48,"=IND*")</f>
        <v>22</v>
      </c>
      <c r="J55" s="24"/>
      <c r="K55" s="35"/>
      <c r="L55" s="36"/>
      <c r="M55" s="36"/>
      <c r="N55" s="36"/>
      <c r="O55" s="36"/>
      <c r="P55" s="36"/>
      <c r="Q55" s="36"/>
      <c r="R55" s="36"/>
      <c r="S55" s="36"/>
      <c r="T55" s="36"/>
      <c r="U55" s="36"/>
      <c r="V55" s="36"/>
      <c r="W55" s="36"/>
      <c r="X55" s="36"/>
      <c r="Y55" s="36"/>
      <c r="Z55" s="36"/>
      <c r="AA55" s="36"/>
      <c r="AB55" s="37"/>
      <c r="AC55" s="29"/>
      <c r="AD55" s="29"/>
      <c r="AE55" s="29"/>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row>
    <row r="56" spans="1:102" s="30" customFormat="1" ht="68.25" customHeight="1" thickBot="1" x14ac:dyDescent="0.35">
      <c r="A56" s="24"/>
      <c r="B56" s="25"/>
      <c r="C56" s="39" t="s">
        <v>130</v>
      </c>
      <c r="D56" s="40">
        <f>COUNTIFS(B11:B48,"=AES*",Z11:Z48,"&lt;75",Z11:Z48,"&lt;&gt;ND")</f>
        <v>0</v>
      </c>
      <c r="E56" s="40">
        <f>COUNTIFS(B11:B48,"=AES*",Z11:Z48,"&gt;=75",Z11:Z48,"&lt;95",Z11:Z48,"&lt;&gt;ND")</f>
        <v>2</v>
      </c>
      <c r="F56" s="40">
        <f>COUNTIFS(B11:B48,"=AES*",Z11:Z48,"&gt;=95",Z11:Z48,"&lt;&gt;ND")</f>
        <v>11</v>
      </c>
      <c r="G56" s="40">
        <f>COUNTIFS(B11:B48,"=AES*",Z11:Z48,"=ND")</f>
        <v>0</v>
      </c>
      <c r="H56" s="41">
        <f>COUNTIFS(B11:B48,"=AES*",Z11:Z48,"=Llenar")</f>
        <v>0</v>
      </c>
      <c r="I56" s="42">
        <f>COUNTIFS(B11:B48,"=AES*")</f>
        <v>13</v>
      </c>
      <c r="J56" s="24"/>
      <c r="K56" s="147" t="s">
        <v>137</v>
      </c>
      <c r="L56" s="148"/>
      <c r="M56" s="148"/>
      <c r="N56" s="148"/>
      <c r="O56" s="148"/>
      <c r="P56" s="148"/>
      <c r="Q56" s="148"/>
      <c r="R56" s="148"/>
      <c r="S56" s="148"/>
      <c r="T56" s="148"/>
      <c r="U56" s="148"/>
      <c r="V56" s="148"/>
      <c r="W56" s="148"/>
      <c r="X56" s="148"/>
      <c r="Y56" s="148"/>
      <c r="Z56" s="148"/>
      <c r="AA56" s="148"/>
      <c r="AB56" s="149"/>
      <c r="AC56" s="29"/>
      <c r="AD56" s="29"/>
      <c r="AE56" s="29"/>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row>
    <row r="57" spans="1:102" s="30" customFormat="1" ht="21" thickBot="1" x14ac:dyDescent="0.35">
      <c r="A57" s="24"/>
      <c r="B57" s="25"/>
      <c r="C57" s="43" t="s">
        <v>131</v>
      </c>
      <c r="D57" s="44">
        <f>COUNTIFS(B11:B48,"=INDA*",Z11:Z48,"&lt;75",Z11:Z48,"&lt;&gt;ND")</f>
        <v>0</v>
      </c>
      <c r="E57" s="44">
        <f>COUNTIFS(B11:B48,"=INDA*",Z11:Z48,"&gt;=75",Z11:Z48,"&lt;95",Z11:Z48,"&lt;&gt;ND")</f>
        <v>3</v>
      </c>
      <c r="F57" s="44">
        <f>COUNTIFS(B11:B48,"=INDA*",Z11:Z48,"&gt;=95",Z11:Z48,"&lt;&gt;ND")</f>
        <v>16</v>
      </c>
      <c r="G57" s="44">
        <f>COUNTIFS(B11:B48,"=INDA*",Z11:Z48,"=ND")</f>
        <v>0</v>
      </c>
      <c r="H57" s="45">
        <f>COUNTIFS(B11:B48,"=INDA*",Z11:Z48,"=Llenar")</f>
        <v>0</v>
      </c>
      <c r="I57" s="46">
        <f>COUNTIFS(B11:B48,"=INDA*")</f>
        <v>19</v>
      </c>
      <c r="J57" s="24"/>
      <c r="K57" s="35"/>
      <c r="L57" s="36"/>
      <c r="M57" s="36"/>
      <c r="N57" s="36"/>
      <c r="O57" s="36"/>
      <c r="P57" s="36"/>
      <c r="Q57" s="36"/>
      <c r="R57" s="36"/>
      <c r="S57" s="36"/>
      <c r="T57" s="36"/>
      <c r="U57" s="36"/>
      <c r="V57" s="36"/>
      <c r="W57" s="36"/>
      <c r="X57" s="36"/>
      <c r="Y57" s="36"/>
      <c r="Z57" s="36"/>
      <c r="AA57" s="36"/>
      <c r="AB57" s="37"/>
      <c r="AC57" s="29"/>
      <c r="AD57" s="29"/>
      <c r="AE57" s="29"/>
      <c r="AF57" s="24"/>
      <c r="AG57" s="24"/>
      <c r="AH57" s="24"/>
      <c r="AI57" s="24"/>
      <c r="AJ57" s="24"/>
      <c r="AK57" s="24"/>
      <c r="AL57" s="24"/>
      <c r="AM57" s="24"/>
      <c r="AN57" s="24"/>
      <c r="AO57" s="24"/>
      <c r="AP57" s="24"/>
      <c r="AQ57" s="24"/>
      <c r="AR57" s="24"/>
      <c r="AS57" s="24"/>
      <c r="AT57" s="24"/>
      <c r="AU57" s="24"/>
      <c r="AV57" s="24"/>
      <c r="AW57" s="24"/>
      <c r="AX57" s="24"/>
      <c r="AY57" s="24"/>
      <c r="AZ57" s="24"/>
      <c r="BA57" s="24"/>
      <c r="BB57" s="24"/>
      <c r="BC57" s="24"/>
      <c r="BD57" s="24"/>
      <c r="BE57" s="24"/>
      <c r="BF57" s="24"/>
      <c r="BG57" s="24"/>
      <c r="BH57" s="24"/>
      <c r="BI57" s="24"/>
      <c r="BJ57" s="24"/>
      <c r="BK57" s="24"/>
      <c r="BL57" s="24"/>
      <c r="BM57" s="24"/>
      <c r="BN57" s="24"/>
      <c r="BO57" s="24"/>
      <c r="BP57" s="24"/>
      <c r="BQ57" s="24"/>
      <c r="BR57" s="24"/>
      <c r="BS57" s="24"/>
      <c r="BT57" s="24"/>
      <c r="BU57" s="24"/>
      <c r="BV57" s="24"/>
      <c r="BW57" s="24"/>
      <c r="BX57" s="24"/>
      <c r="BY57" s="24"/>
      <c r="BZ57" s="24"/>
      <c r="CA57" s="24"/>
      <c r="CB57" s="24"/>
      <c r="CC57" s="24"/>
      <c r="CD57" s="24"/>
      <c r="CE57" s="24"/>
      <c r="CF57" s="24"/>
      <c r="CG57" s="24"/>
      <c r="CH57" s="24"/>
      <c r="CI57" s="24"/>
      <c r="CJ57" s="24"/>
      <c r="CK57" s="24"/>
      <c r="CL57" s="24"/>
      <c r="CM57" s="24"/>
      <c r="CN57" s="24"/>
      <c r="CO57" s="24"/>
      <c r="CP57" s="24"/>
      <c r="CQ57" s="24"/>
      <c r="CR57" s="24"/>
      <c r="CS57" s="24"/>
      <c r="CT57" s="24"/>
      <c r="CU57" s="24"/>
      <c r="CV57" s="24"/>
      <c r="CW57" s="24"/>
      <c r="CX57" s="24"/>
    </row>
    <row r="58" spans="1:102" s="30" customFormat="1" ht="69.75" customHeight="1" x14ac:dyDescent="0.3">
      <c r="A58" s="24"/>
      <c r="B58" s="25"/>
      <c r="C58" s="24"/>
      <c r="D58" s="24"/>
      <c r="E58" s="24"/>
      <c r="F58" s="24"/>
      <c r="G58" s="24"/>
      <c r="H58" s="24"/>
      <c r="I58" s="69"/>
      <c r="J58" s="24"/>
      <c r="K58" s="147" t="s">
        <v>138</v>
      </c>
      <c r="L58" s="148"/>
      <c r="M58" s="148"/>
      <c r="N58" s="148"/>
      <c r="O58" s="148"/>
      <c r="P58" s="148"/>
      <c r="Q58" s="148"/>
      <c r="R58" s="148"/>
      <c r="S58" s="148"/>
      <c r="T58" s="148"/>
      <c r="U58" s="148"/>
      <c r="V58" s="148"/>
      <c r="W58" s="148"/>
      <c r="X58" s="148"/>
      <c r="Y58" s="148"/>
      <c r="Z58" s="148"/>
      <c r="AA58" s="148"/>
      <c r="AB58" s="149"/>
      <c r="AC58" s="29"/>
      <c r="AD58" s="29"/>
      <c r="AE58" s="29"/>
      <c r="AF58" s="24"/>
      <c r="AG58" s="24"/>
      <c r="AH58" s="24"/>
      <c r="AI58" s="24"/>
      <c r="AJ58" s="24"/>
      <c r="AK58" s="24"/>
      <c r="AL58" s="24"/>
      <c r="AM58" s="24"/>
      <c r="AN58" s="24"/>
      <c r="AO58" s="24"/>
      <c r="AP58" s="24"/>
      <c r="AQ58" s="24"/>
      <c r="AR58" s="24"/>
      <c r="AS58" s="24"/>
      <c r="AT58" s="24"/>
      <c r="AU58" s="24"/>
      <c r="AV58" s="24"/>
      <c r="AW58" s="24"/>
      <c r="AX58" s="24"/>
      <c r="AY58" s="24"/>
      <c r="AZ58" s="24"/>
      <c r="BA58" s="24"/>
      <c r="BB58" s="24"/>
      <c r="BC58" s="24"/>
      <c r="BD58" s="24"/>
      <c r="BE58" s="24"/>
      <c r="BF58" s="24"/>
      <c r="BG58" s="24"/>
      <c r="BH58" s="24"/>
      <c r="BI58" s="24"/>
      <c r="BJ58" s="24"/>
      <c r="BK58" s="24"/>
      <c r="BL58" s="24"/>
      <c r="BM58" s="24"/>
      <c r="BN58" s="24"/>
      <c r="BO58" s="24"/>
      <c r="BP58" s="24"/>
      <c r="BQ58" s="24"/>
      <c r="BR58" s="24"/>
      <c r="BS58" s="24"/>
      <c r="BT58" s="24"/>
      <c r="BU58" s="24"/>
      <c r="BV58" s="24"/>
      <c r="BW58" s="24"/>
      <c r="BX58" s="24"/>
      <c r="BY58" s="24"/>
      <c r="BZ58" s="24"/>
      <c r="CA58" s="24"/>
      <c r="CB58" s="24"/>
      <c r="CC58" s="24"/>
      <c r="CD58" s="24"/>
      <c r="CE58" s="24"/>
      <c r="CF58" s="24"/>
      <c r="CG58" s="24"/>
      <c r="CH58" s="24"/>
      <c r="CI58" s="24"/>
      <c r="CJ58" s="24"/>
      <c r="CK58" s="24"/>
      <c r="CL58" s="24"/>
      <c r="CM58" s="24"/>
      <c r="CN58" s="24"/>
      <c r="CO58" s="24"/>
      <c r="CP58" s="24"/>
      <c r="CQ58" s="24"/>
      <c r="CR58" s="24"/>
      <c r="CS58" s="24"/>
      <c r="CT58" s="24"/>
      <c r="CU58" s="24"/>
      <c r="CV58" s="24"/>
      <c r="CW58" s="24"/>
      <c r="CX58" s="24"/>
    </row>
    <row r="59" spans="1:102" s="30" customFormat="1" ht="16.5" x14ac:dyDescent="0.3">
      <c r="A59" s="24"/>
      <c r="B59" s="25"/>
      <c r="C59" s="24"/>
      <c r="D59" s="24"/>
      <c r="E59" s="24"/>
      <c r="F59" s="24"/>
      <c r="G59" s="24"/>
      <c r="H59" s="24"/>
      <c r="I59" s="69"/>
      <c r="J59" s="24"/>
      <c r="K59" s="35"/>
      <c r="L59" s="36"/>
      <c r="M59" s="36"/>
      <c r="N59" s="36"/>
      <c r="O59" s="36"/>
      <c r="P59" s="36"/>
      <c r="Q59" s="36"/>
      <c r="R59" s="36"/>
      <c r="S59" s="36"/>
      <c r="T59" s="36"/>
      <c r="U59" s="36"/>
      <c r="V59" s="36"/>
      <c r="W59" s="36"/>
      <c r="X59" s="36"/>
      <c r="Y59" s="36"/>
      <c r="Z59" s="36"/>
      <c r="AA59" s="36"/>
      <c r="AB59" s="37"/>
      <c r="AC59" s="29"/>
      <c r="AD59" s="29"/>
      <c r="AE59" s="29"/>
      <c r="AF59" s="24"/>
      <c r="AG59" s="24"/>
      <c r="AH59" s="24"/>
      <c r="AI59" s="24"/>
      <c r="AJ59" s="24"/>
      <c r="AK59" s="24"/>
      <c r="AL59" s="24"/>
      <c r="AM59" s="24"/>
      <c r="AN59" s="24"/>
      <c r="AO59" s="24"/>
      <c r="AP59" s="24"/>
      <c r="AQ59" s="24"/>
      <c r="AR59" s="24"/>
      <c r="AS59" s="24"/>
      <c r="AT59" s="24"/>
      <c r="AU59" s="24"/>
      <c r="AV59" s="24"/>
      <c r="AW59" s="24"/>
      <c r="AX59" s="24"/>
      <c r="AY59" s="24"/>
      <c r="AZ59" s="24"/>
      <c r="BA59" s="24"/>
      <c r="BB59" s="24"/>
      <c r="BC59" s="24"/>
      <c r="BD59" s="24"/>
      <c r="BE59" s="24"/>
      <c r="BF59" s="24"/>
      <c r="BG59" s="24"/>
      <c r="BH59" s="24"/>
      <c r="BI59" s="24"/>
      <c r="BJ59" s="24"/>
      <c r="BK59" s="24"/>
      <c r="BL59" s="24"/>
      <c r="BM59" s="24"/>
      <c r="BN59" s="24"/>
      <c r="BO59" s="24"/>
      <c r="BP59" s="24"/>
      <c r="BQ59" s="24"/>
      <c r="BR59" s="24"/>
      <c r="BS59" s="24"/>
      <c r="BT59" s="24"/>
      <c r="BU59" s="24"/>
      <c r="BV59" s="24"/>
      <c r="BW59" s="24"/>
      <c r="BX59" s="24"/>
      <c r="BY59" s="24"/>
      <c r="BZ59" s="24"/>
      <c r="CA59" s="24"/>
      <c r="CB59" s="24"/>
      <c r="CC59" s="24"/>
      <c r="CD59" s="24"/>
      <c r="CE59" s="24"/>
      <c r="CF59" s="24"/>
      <c r="CG59" s="24"/>
      <c r="CH59" s="24"/>
      <c r="CI59" s="24"/>
      <c r="CJ59" s="24"/>
      <c r="CK59" s="24"/>
      <c r="CL59" s="24"/>
      <c r="CM59" s="24"/>
      <c r="CN59" s="24"/>
      <c r="CO59" s="24"/>
      <c r="CP59" s="24"/>
      <c r="CQ59" s="24"/>
      <c r="CR59" s="24"/>
      <c r="CS59" s="24"/>
      <c r="CT59" s="24"/>
      <c r="CU59" s="24"/>
      <c r="CV59" s="24"/>
      <c r="CW59" s="24"/>
      <c r="CX59" s="24"/>
    </row>
    <row r="60" spans="1:102" s="30" customFormat="1" ht="16.5" x14ac:dyDescent="0.3">
      <c r="A60" s="24"/>
      <c r="B60" s="25"/>
      <c r="C60" s="24"/>
      <c r="D60" s="24"/>
      <c r="E60" s="24"/>
      <c r="F60" s="24"/>
      <c r="G60" s="24"/>
      <c r="H60" s="24"/>
      <c r="I60" s="69"/>
      <c r="J60" s="24"/>
      <c r="K60" s="33"/>
      <c r="L60" s="24"/>
      <c r="M60" s="24"/>
      <c r="N60" s="24"/>
      <c r="O60" s="24"/>
      <c r="P60" s="24"/>
      <c r="Q60" s="24"/>
      <c r="R60" s="24"/>
      <c r="S60" s="24"/>
      <c r="T60" s="24"/>
      <c r="U60" s="24"/>
      <c r="V60" s="24"/>
      <c r="W60" s="24"/>
      <c r="X60" s="24"/>
      <c r="Y60" s="24"/>
      <c r="Z60" s="24"/>
      <c r="AA60" s="24"/>
      <c r="AB60" s="34"/>
      <c r="AC60" s="29"/>
      <c r="AD60" s="29"/>
      <c r="AE60" s="29"/>
      <c r="AF60" s="24"/>
      <c r="AG60" s="24"/>
      <c r="AH60" s="24"/>
      <c r="AI60" s="24"/>
      <c r="AJ60" s="24"/>
      <c r="AK60" s="24"/>
      <c r="AL60" s="24"/>
      <c r="AM60" s="24"/>
      <c r="AN60" s="24"/>
      <c r="AO60" s="24"/>
      <c r="AP60" s="24"/>
      <c r="AQ60" s="24"/>
      <c r="AR60" s="24"/>
      <c r="AS60" s="24"/>
      <c r="AT60" s="24"/>
      <c r="AU60" s="24"/>
      <c r="AV60" s="24"/>
      <c r="AW60" s="24"/>
      <c r="AX60" s="24"/>
      <c r="AY60" s="24"/>
      <c r="AZ60" s="24"/>
      <c r="BA60" s="24"/>
      <c r="BB60" s="24"/>
      <c r="BC60" s="24"/>
      <c r="BD60" s="24"/>
      <c r="BE60" s="24"/>
      <c r="BF60" s="24"/>
      <c r="BG60" s="24"/>
      <c r="BH60" s="24"/>
      <c r="BI60" s="24"/>
      <c r="BJ60" s="24"/>
      <c r="BK60" s="24"/>
      <c r="BL60" s="24"/>
      <c r="BM60" s="24"/>
      <c r="BN60" s="24"/>
      <c r="BO60" s="24"/>
      <c r="BP60" s="24"/>
      <c r="BQ60" s="24"/>
      <c r="BR60" s="24"/>
      <c r="BS60" s="24"/>
      <c r="BT60" s="24"/>
      <c r="BU60" s="24"/>
      <c r="BV60" s="24"/>
      <c r="BW60" s="24"/>
      <c r="BX60" s="24"/>
      <c r="BY60" s="24"/>
      <c r="BZ60" s="24"/>
      <c r="CA60" s="24"/>
      <c r="CB60" s="24"/>
      <c r="CC60" s="24"/>
      <c r="CD60" s="24"/>
      <c r="CE60" s="24"/>
      <c r="CF60" s="24"/>
      <c r="CG60" s="24"/>
      <c r="CH60" s="24"/>
      <c r="CI60" s="24"/>
      <c r="CJ60" s="24"/>
      <c r="CK60" s="24"/>
      <c r="CL60" s="24"/>
      <c r="CM60" s="24"/>
      <c r="CN60" s="24"/>
      <c r="CO60" s="24"/>
      <c r="CP60" s="24"/>
      <c r="CQ60" s="24"/>
      <c r="CR60" s="24"/>
      <c r="CS60" s="24"/>
      <c r="CT60" s="24"/>
      <c r="CU60" s="24"/>
      <c r="CV60" s="24"/>
      <c r="CW60" s="24"/>
      <c r="CX60" s="24"/>
    </row>
    <row r="61" spans="1:102" s="30" customFormat="1" ht="17.25" thickBot="1" x14ac:dyDescent="0.35">
      <c r="A61" s="24"/>
      <c r="B61" s="25"/>
      <c r="C61" s="24"/>
      <c r="D61" s="24"/>
      <c r="E61" s="24"/>
      <c r="F61" s="24"/>
      <c r="G61" s="24"/>
      <c r="H61" s="24"/>
      <c r="I61" s="69"/>
      <c r="J61" s="24"/>
      <c r="K61" s="47"/>
      <c r="L61" s="48"/>
      <c r="M61" s="48"/>
      <c r="N61" s="48"/>
      <c r="O61" s="48"/>
      <c r="P61" s="48"/>
      <c r="Q61" s="48"/>
      <c r="R61" s="48"/>
      <c r="S61" s="48"/>
      <c r="T61" s="48"/>
      <c r="U61" s="48"/>
      <c r="V61" s="48"/>
      <c r="W61" s="48"/>
      <c r="X61" s="48"/>
      <c r="Y61" s="48"/>
      <c r="Z61" s="48"/>
      <c r="AA61" s="48"/>
      <c r="AB61" s="49"/>
      <c r="AC61" s="29"/>
      <c r="AD61" s="29"/>
      <c r="AE61" s="29"/>
      <c r="AF61" s="24"/>
      <c r="AG61" s="24"/>
      <c r="AH61" s="24"/>
      <c r="AI61" s="24"/>
      <c r="AJ61" s="24"/>
      <c r="AK61" s="24"/>
      <c r="AL61" s="24"/>
      <c r="AM61" s="24"/>
      <c r="AN61" s="24"/>
      <c r="AO61" s="24"/>
      <c r="AP61" s="24"/>
      <c r="AQ61" s="24"/>
      <c r="AR61" s="24"/>
      <c r="AS61" s="24"/>
      <c r="AT61" s="24"/>
      <c r="AU61" s="24"/>
      <c r="AV61" s="24"/>
      <c r="AW61" s="24"/>
      <c r="AX61" s="24"/>
      <c r="AY61" s="24"/>
      <c r="AZ61" s="24"/>
      <c r="BA61" s="24"/>
      <c r="BB61" s="24"/>
      <c r="BC61" s="24"/>
      <c r="BD61" s="24"/>
      <c r="BE61" s="24"/>
      <c r="BF61" s="24"/>
      <c r="BG61" s="24"/>
      <c r="BH61" s="24"/>
      <c r="BI61" s="24"/>
      <c r="BJ61" s="24"/>
      <c r="BK61" s="24"/>
      <c r="BL61" s="24"/>
      <c r="BM61" s="24"/>
      <c r="BN61" s="24"/>
      <c r="BO61" s="24"/>
      <c r="BP61" s="24"/>
      <c r="BQ61" s="24"/>
      <c r="BR61" s="24"/>
      <c r="BS61" s="24"/>
      <c r="BT61" s="24"/>
      <c r="BU61" s="24"/>
      <c r="BV61" s="24"/>
      <c r="BW61" s="24"/>
      <c r="BX61" s="24"/>
      <c r="BY61" s="24"/>
      <c r="BZ61" s="24"/>
      <c r="CA61" s="24"/>
      <c r="CB61" s="24"/>
      <c r="CC61" s="24"/>
      <c r="CD61" s="24"/>
      <c r="CE61" s="24"/>
      <c r="CF61" s="24"/>
      <c r="CG61" s="24"/>
      <c r="CH61" s="24"/>
      <c r="CI61" s="24"/>
      <c r="CJ61" s="24"/>
      <c r="CK61" s="24"/>
      <c r="CL61" s="24"/>
      <c r="CM61" s="24"/>
      <c r="CN61" s="24"/>
      <c r="CO61" s="24"/>
      <c r="CP61" s="24"/>
      <c r="CQ61" s="24"/>
      <c r="CR61" s="24"/>
      <c r="CS61" s="24"/>
      <c r="CT61" s="24"/>
      <c r="CU61" s="24"/>
      <c r="CV61" s="24"/>
      <c r="CW61" s="24"/>
      <c r="CX61" s="24"/>
    </row>
  </sheetData>
  <sheetProtection formatCells="0" formatColumns="0" formatRows="0" autoFilter="0" pivotTables="0"/>
  <mergeCells count="29">
    <mergeCell ref="K52:AB52"/>
    <mergeCell ref="K54:AB54"/>
    <mergeCell ref="K56:AB56"/>
    <mergeCell ref="K58:AB58"/>
    <mergeCell ref="C19:Y19"/>
    <mergeCell ref="C21:Y21"/>
    <mergeCell ref="C44:Y44"/>
    <mergeCell ref="C47:Y47"/>
    <mergeCell ref="C23:Y23"/>
    <mergeCell ref="C25:Y25"/>
    <mergeCell ref="C34:Y34"/>
    <mergeCell ref="C38:Y38"/>
    <mergeCell ref="C31:X31"/>
    <mergeCell ref="C40:Y40"/>
    <mergeCell ref="C42:Y42"/>
    <mergeCell ref="B2:AB2"/>
    <mergeCell ref="B3:AB3"/>
    <mergeCell ref="C13:Y13"/>
    <mergeCell ref="C15:Y15"/>
    <mergeCell ref="C17:Y17"/>
    <mergeCell ref="I9:J9"/>
    <mergeCell ref="K9:S9"/>
    <mergeCell ref="T9:Y9"/>
    <mergeCell ref="B9:B10"/>
    <mergeCell ref="C9:C10"/>
    <mergeCell ref="D9:E9"/>
    <mergeCell ref="F9:F10"/>
    <mergeCell ref="G9:G10"/>
    <mergeCell ref="H9:H10"/>
  </mergeCells>
  <conditionalFormatting sqref="Z12 Z14 Z16 Z18 Z20 Z22 Z24 Z26:Z28 Z30 Z32:Z33 Z35:Z37 Z39 Z41 Z43 Z45:Z46 Z48">
    <cfRule type="cellIs" dxfId="4" priority="3" operator="lessThan">
      <formula>75</formula>
    </cfRule>
    <cfRule type="cellIs" dxfId="3" priority="4" operator="between">
      <formula>75</formula>
      <formula>95</formula>
    </cfRule>
    <cfRule type="cellIs" dxfId="2" priority="5" operator="greaterThanOrEqual">
      <formula>95</formula>
    </cfRule>
  </conditionalFormatting>
  <dataValidations count="1">
    <dataValidation type="list" allowBlank="1" showInputMessage="1" showErrorMessage="1" sqref="H39 H12 H35:H37 H20 H22 H24 H18 H30 H32:H33 H26:H28 H14 H16 H41 H43 H45:H46 H48" xr:uid="{00000000-0002-0000-0100-000000000000}">
      <formula1>INDIRECT($G12)</formula1>
    </dataValidation>
  </dataValidations>
  <pageMargins left="0.23622047244094491" right="0.11811023622047245" top="0.19685039370078741" bottom="0.39370078740157483" header="0.31496062992125984" footer="0.31496062992125984"/>
  <pageSetup paperSize="8" scale="60" fitToHeight="0" orientation="landscape" r:id="rId1"/>
  <rowBreaks count="1" manualBreakCount="1">
    <brk id="33" max="28" man="1"/>
  </rowBreaks>
  <extLst>
    <ext xmlns:x14="http://schemas.microsoft.com/office/spreadsheetml/2009/9/main" uri="{78C0D931-6437-407d-A8EE-F0AAD7539E65}">
      <x14:conditionalFormattings>
        <x14:conditionalFormatting xmlns:xm="http://schemas.microsoft.com/office/excel/2006/main">
          <x14:cfRule type="containsText" priority="1" operator="containsText" id="{C625A7D3-332D-4ABC-B554-8E79B6FDE855}">
            <xm:f>NOT(ISERROR(SEARCH("ND",Z12)))</xm:f>
            <xm:f>"ND"</xm:f>
            <x14:dxf>
              <fill>
                <patternFill patternType="none">
                  <bgColor auto="1"/>
                </patternFill>
              </fill>
            </x14:dxf>
          </x14:cfRule>
          <x14:cfRule type="containsText" priority="2" operator="containsText" id="{D65EAD20-2A07-4841-9216-5C0EEF3B913B}">
            <xm:f>NOT(ISERROR(SEARCH("Llenar",Z12)))</xm:f>
            <xm:f>"Llenar"</xm:f>
            <x14:dxf>
              <fill>
                <patternFill patternType="none">
                  <bgColor auto="1"/>
                </patternFill>
              </fill>
            </x14:dxf>
          </x14:cfRule>
          <xm:sqref>Z12 Z14 Z16 Z18 Z20 Z22 Z24 Z26:Z28 Z30 Z32:Z33 Z35:Z37 Z39 Z41 Z43 Z45:Z46 Z48</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1000000}">
          <x14:formula1>
            <xm:f>lista!$B$5:$B$7</xm:f>
          </x14:formula1>
          <xm:sqref>G12 G39 G14 G16 G18 G20 G22 G24 G26:G28 G30 G32:G33 G35:G37 G41 G43 G45:G46 G48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4:E8"/>
  <sheetViews>
    <sheetView workbookViewId="0"/>
  </sheetViews>
  <sheetFormatPr baseColWidth="10" defaultRowHeight="15" x14ac:dyDescent="0.25"/>
  <sheetData>
    <row r="4" spans="2:5" ht="15.75" thickBot="1" x14ac:dyDescent="0.3">
      <c r="B4" s="3" t="s">
        <v>34</v>
      </c>
      <c r="C4" s="3" t="s">
        <v>35</v>
      </c>
      <c r="D4" s="3" t="s">
        <v>36</v>
      </c>
      <c r="E4" s="3" t="s">
        <v>37</v>
      </c>
    </row>
    <row r="5" spans="2:5" ht="16.5" thickTop="1" thickBot="1" x14ac:dyDescent="0.3">
      <c r="B5" s="4" t="s">
        <v>35</v>
      </c>
      <c r="C5" s="4" t="s">
        <v>38</v>
      </c>
      <c r="D5" s="4" t="s">
        <v>38</v>
      </c>
      <c r="E5" s="4" t="s">
        <v>39</v>
      </c>
    </row>
    <row r="6" spans="2:5" ht="16.5" thickTop="1" thickBot="1" x14ac:dyDescent="0.3">
      <c r="B6" s="4" t="s">
        <v>36</v>
      </c>
      <c r="C6" s="4" t="s">
        <v>40</v>
      </c>
      <c r="D6" s="4" t="s">
        <v>40</v>
      </c>
      <c r="E6" s="4" t="s">
        <v>41</v>
      </c>
    </row>
    <row r="7" spans="2:5" ht="16.5" thickTop="1" thickBot="1" x14ac:dyDescent="0.3">
      <c r="B7" s="4" t="s">
        <v>42</v>
      </c>
    </row>
    <row r="8" spans="2:5" ht="15.75" thickTop="1"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5</vt:i4>
      </vt:variant>
    </vt:vector>
  </HeadingPairs>
  <TitlesOfParts>
    <vt:vector size="8" baseType="lpstr">
      <vt:lpstr>Instrucciones</vt:lpstr>
      <vt:lpstr>1. </vt:lpstr>
      <vt:lpstr>lista</vt:lpstr>
      <vt:lpstr>'1. '!Área_de_impresión</vt:lpstr>
      <vt:lpstr>Ascendente</vt:lpstr>
      <vt:lpstr>Descendente</vt:lpstr>
      <vt:lpstr>No_definido</vt:lpstr>
      <vt:lpstr>'1. '!Títulos_a_imprimir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Yuliana G. Rojas Vilchez</dc:creator>
  <cp:lastModifiedBy>Carlos Alberto Giribaldi Mendoza</cp:lastModifiedBy>
  <cp:lastPrinted>2023-09-29T20:18:40Z</cp:lastPrinted>
  <dcterms:created xsi:type="dcterms:W3CDTF">2023-08-04T19:56:16Z</dcterms:created>
  <dcterms:modified xsi:type="dcterms:W3CDTF">2023-09-29T21:20:32Z</dcterms:modified>
</cp:coreProperties>
</file>